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showInkAnnotation="0" codeName="ThisWorkbook" defaultThemeVersion="124226"/>
  <xr:revisionPtr revIDLastSave="0" documentId="13_ncr:1_{9E1F0120-C7A6-4617-A2F6-B176BF9DC1F3}" xr6:coauthVersionLast="47" xr6:coauthVersionMax="47" xr10:uidLastSave="{00000000-0000-0000-0000-000000000000}"/>
  <bookViews>
    <workbookView xWindow="8160" yWindow="1050" windowWidth="10725" windowHeight="12195" tabRatio="734" xr2:uid="{00000000-000D-0000-FFFF-FFFF00000000}"/>
  </bookViews>
  <sheets>
    <sheet name="Inputs" sheetId="1" r:id="rId1"/>
    <sheet name="Cash Flow" sheetId="7" r:id="rId2"/>
    <sheet name="Depreciation Schedules" sheetId="4" r:id="rId3"/>
  </sheets>
  <definedNames>
    <definedName name="analysis_period">Inputs!$C$36</definedName>
    <definedName name="annual_fuel_usage">Inputs!$C$23</definedName>
    <definedName name="AnnualLandLease">Inputs!$D$213</definedName>
    <definedName name="AnnualOMCapacity">Inputs!$D$166</definedName>
    <definedName name="AnnualOMFixed">Inputs!$D$165</definedName>
    <definedName name="AnnualOMProduction">Inputs!$D$167</definedName>
    <definedName name="AnnualPBIFederal">Inputs!$D$172</definedName>
    <definedName name="AnnualPBIOther">Inputs!$D$175</definedName>
    <definedName name="AnnualPBIState">Inputs!$D$173</definedName>
    <definedName name="AnnualPBIUtility">Inputs!$D$174</definedName>
    <definedName name="AnnualPTCFederal">Inputs!$D$184</definedName>
    <definedName name="AnnualPTCState">Inputs!$D$185</definedName>
    <definedName name="AnnualTaxFederal">Inputs!$C$170</definedName>
    <definedName name="AnnualTaxState">Inputs!$C$169</definedName>
    <definedName name="batt_annual_discharge_energy">Inputs!$C$153</definedName>
    <definedName name="cbi_fed_amount">Inputs!$C$125</definedName>
    <definedName name="cbi_fed_deprbas_fed">Inputs!$G$125</definedName>
    <definedName name="cbi_fed_deprbas_sta">Inputs!$H$125</definedName>
    <definedName name="cbi_fed_maxvalue">Inputs!$D$125</definedName>
    <definedName name="cbi_fed_tax_fed">Inputs!$E$125</definedName>
    <definedName name="cbi_fed_tax_sta">Inputs!$F$125</definedName>
    <definedName name="cbi_oth_amount">Inputs!$C$128</definedName>
    <definedName name="cbi_oth_deprbas_fed">Inputs!$G$128</definedName>
    <definedName name="cbi_oth_deprbas_sta">Inputs!$H$128</definedName>
    <definedName name="cbi_oth_maxvalue">Inputs!$D$128</definedName>
    <definedName name="cbi_oth_tax_fed">Inputs!$E$128</definedName>
    <definedName name="cbi_oth_tax_sta">Inputs!$F$128</definedName>
    <definedName name="cbi_sta_amount">Inputs!$C$126</definedName>
    <definedName name="cbi_sta_deprbas_fed">Inputs!$G$126</definedName>
    <definedName name="cbi_sta_deprbas_sta">Inputs!$H$126</definedName>
    <definedName name="cbi_sta_maxvalue">Inputs!$D$126</definedName>
    <definedName name="cbi_sta_tax_fed">Inputs!$E$126</definedName>
    <definedName name="cbi_sta_tax_sta">Inputs!$F$126</definedName>
    <definedName name="cbi_uti_amount">Inputs!$C$127</definedName>
    <definedName name="cbi_uti_deprbas_fed">Inputs!$G$127</definedName>
    <definedName name="cbi_uti_deprbas_sta">Inputs!$H$127</definedName>
    <definedName name="cbi_uti_maxvalue">Inputs!$D$127</definedName>
    <definedName name="cbi_uti_tax_fed">Inputs!$E$127</definedName>
    <definedName name="cbi_uti_tax_sta">Inputs!$F$127</definedName>
    <definedName name="cf_annual_cost_lcos">Inputs!$C$210</definedName>
    <definedName name="cf_annual_discharge_lcos">Inputs!$C$211</definedName>
    <definedName name="cf_battery_replacement_cost">Inputs!$C$190</definedName>
    <definedName name="cf_capacity_payment">Inputs!$C$158</definedName>
    <definedName name="cf_curtailment_value">Inputs!$C$159</definedName>
    <definedName name="cf_disbursement_debtservice">Inputs!$C$205</definedName>
    <definedName name="cf_energy_net">Inputs!$C$151</definedName>
    <definedName name="cf_energy_purchases">Inputs!$C$150</definedName>
    <definedName name="cf_energy_sales">Inputs!$C$149</definedName>
    <definedName name="cf_energy_value">Inputs!$C$157</definedName>
    <definedName name="cf_energy_without_battery">Inputs!$C$152</definedName>
    <definedName name="cf_fuelcell_replacement_cost">Inputs!$C$195</definedName>
    <definedName name="cf_funding_debtservice">Inputs!$C$204</definedName>
    <definedName name="cf_om_capacity1_expense">Inputs!$C$188</definedName>
    <definedName name="cf_om_capacity2_expense">Inputs!$C$193</definedName>
    <definedName name="cf_om_fixed1_expense">Inputs!$C$187</definedName>
    <definedName name="cf_om_fixed2_expense">Inputs!$C$192</definedName>
    <definedName name="cf_om_fuel_expense">Inputs!$C$198</definedName>
    <definedName name="cf_om_opt_fuel_1_expense">Inputs!$C$199</definedName>
    <definedName name="cf_om_opt_fuel_2_expense">Inputs!$C$200</definedName>
    <definedName name="cf_om_production1_expense">Inputs!$C$189</definedName>
    <definedName name="cf_om_production2_expense">Inputs!$C$194</definedName>
    <definedName name="cf_ppa_price">Inputs!$C$156</definedName>
    <definedName name="cf_recapitalization">Inputs!$C$202</definedName>
    <definedName name="cf_reserve_debtservice">Inputs!$C$206</definedName>
    <definedName name="cf_thermal_value">Inputs!$C$160</definedName>
    <definedName name="const_per_interest_rate1">Inputs!$F$80</definedName>
    <definedName name="const_per_interest_rate2">Inputs!$F$81</definedName>
    <definedName name="const_per_interest_rate3">Inputs!$F$82</definedName>
    <definedName name="const_per_interest_rate4">Inputs!$F$83</definedName>
    <definedName name="const_per_interest_rate5">Inputs!$F$84</definedName>
    <definedName name="const_per_months1">Inputs!$E$80</definedName>
    <definedName name="const_per_months2">Inputs!$E$81</definedName>
    <definedName name="const_per_months3">Inputs!$E$82</definedName>
    <definedName name="const_per_months4">Inputs!$E$83</definedName>
    <definedName name="const_per_months5">Inputs!$E$84</definedName>
    <definedName name="const_per_percent1">Inputs!$C$80</definedName>
    <definedName name="const_per_percent2">Inputs!$C$81</definedName>
    <definedName name="const_per_percent3">Inputs!$C$82</definedName>
    <definedName name="const_per_percent4">Inputs!$C$83</definedName>
    <definedName name="const_per_percent5">Inputs!$C$84</definedName>
    <definedName name="const_per_upfront_rate1">Inputs!$D$80</definedName>
    <definedName name="const_per_upfront_rate2">Inputs!$D$81</definedName>
    <definedName name="const_per_upfront_rate3">Inputs!$D$82</definedName>
    <definedName name="const_per_upfront_rate4">Inputs!$D$83</definedName>
    <definedName name="const_per_upfront_rate5">Inputs!$D$84</definedName>
    <definedName name="construction_financing_cost">Inputs!$C$76</definedName>
    <definedName name="cost_debt_closing">Inputs!$C$68</definedName>
    <definedName name="cost_debt_fee">Inputs!$C$69</definedName>
    <definedName name="cost_other_financing">Inputs!$C$73</definedName>
    <definedName name="CostDebtUpfront">Inputs!$C$70</definedName>
    <definedName name="DebtPayment">Inputs!$C$63</definedName>
    <definedName name="DebtPercent">Inputs!$C$58</definedName>
    <definedName name="DebtServiceCoverageRatio">Inputs!$C$60</definedName>
    <definedName name="depr_alloc_custom_percent">Inputs!$C$143</definedName>
    <definedName name="depr_alloc_macrs_15_percent">Inputs!$C$138</definedName>
    <definedName name="depr_alloc_macrs_5_percent">Inputs!$C$137</definedName>
    <definedName name="depr_alloc_sl_15_percent">Inputs!$C$140</definedName>
    <definedName name="depr_alloc_sl_20_percent">Inputs!$C$141</definedName>
    <definedName name="depr_alloc_sl_39_percent">Inputs!$C$142</definedName>
    <definedName name="depr_alloc_sl_5_percent">Inputs!$C$139</definedName>
    <definedName name="depr_bonus_fed">Inputs!$D$144</definedName>
    <definedName name="depr_bonus_fed_custom">Inputs!$D$143</definedName>
    <definedName name="depr_bonus_fed_macrs_15">Inputs!$D$138</definedName>
    <definedName name="depr_bonus_fed_macrs_5">Inputs!$D$137</definedName>
    <definedName name="depr_bonus_fed_sl_15">Inputs!$D$140</definedName>
    <definedName name="depr_bonus_fed_sl_20">Inputs!$D$141</definedName>
    <definedName name="depr_bonus_fed_sl_39">Inputs!$D$142</definedName>
    <definedName name="depr_bonus_fed_sl_5">Inputs!$D$139</definedName>
    <definedName name="depr_bonus_sta">Inputs!$E$144</definedName>
    <definedName name="depr_bonus_sta_custom">Inputs!$E$143</definedName>
    <definedName name="depr_bonus_sta_macrs_15">Inputs!$E$138</definedName>
    <definedName name="depr_bonus_sta_macrs_5">Inputs!$E$137</definedName>
    <definedName name="depr_bonus_sta_sl_15">Inputs!$E$140</definedName>
    <definedName name="depr_bonus_sta_sl_20">Inputs!$E$141</definedName>
    <definedName name="depr_bonus_sta_sl_39">Inputs!$E$142</definedName>
    <definedName name="depr_bonus_sta_sl_5">Inputs!$E$139</definedName>
    <definedName name="depr_custom_schedule">Inputs!$D$208</definedName>
    <definedName name="depr_itc_fed_custom">Inputs!$F$143</definedName>
    <definedName name="depr_itc_fed_macrs_15">Inputs!$F$138</definedName>
    <definedName name="depr_itc_fed_macrs_5">Inputs!$F$137</definedName>
    <definedName name="depr_itc_fed_sl_15">Inputs!$F$140</definedName>
    <definedName name="depr_itc_fed_sl_20">Inputs!$F$141</definedName>
    <definedName name="depr_itc_fed_sl_39">Inputs!$F$142</definedName>
    <definedName name="depr_itc_fed_sl_5">Inputs!$F$139</definedName>
    <definedName name="depr_itc_sta_custom">Inputs!$G$143</definedName>
    <definedName name="depr_itc_sta_macrs_15">Inputs!$G$138</definedName>
    <definedName name="depr_itc_sta_macrs_5">Inputs!$G$137</definedName>
    <definedName name="depr_itc_sta_sl_15">Inputs!$G$140</definedName>
    <definedName name="depr_itc_sta_sl_20">Inputs!$G$141</definedName>
    <definedName name="depr_itc_sta_sl_39">Inputs!$G$142</definedName>
    <definedName name="depr_itc_sta_sl_5">Inputs!$G$139</definedName>
    <definedName name="dscr_limit_debt_fraction">Inputs!$C$61</definedName>
    <definedName name="dscr_maximum_debt_fraction">Inputs!$C$62</definedName>
    <definedName name="dscr_reserve_months">Inputs!$C$90</definedName>
    <definedName name="elec_cost_with_system">Inputs!$C$162</definedName>
    <definedName name="elec_cost_without_system">Inputs!$C$163</definedName>
    <definedName name="equip_reserve_depr_fed">Inputs!$C$97</definedName>
    <definedName name="equip_reserve_depr_sta">Inputs!$C$98</definedName>
    <definedName name="equip1_reserve_cost">Inputs!$C$93</definedName>
    <definedName name="equip1_reserve_freq">Inputs!$E$93</definedName>
    <definedName name="equip2_reserve_cost">Inputs!$C$94</definedName>
    <definedName name="equip2_reserve_freq">Inputs!$E$94</definedName>
    <definedName name="equip3_reserve_cost">Inputs!$C$95</definedName>
    <definedName name="equip3_reserve_freq">Inputs!$E$95</definedName>
    <definedName name="federal_tax_rate">Inputs!$C$43</definedName>
    <definedName name="flip_target_year">Inputs!$C$31</definedName>
    <definedName name="fuelcell_annual_energy_discharged">Inputs!$C$154</definedName>
    <definedName name="FuelCellFuel">Inputs!$C$196</definedName>
    <definedName name="host_nominal_discount_rate">Inputs!$C$39</definedName>
    <definedName name="host_real_discount_rate">Inputs!$C$38</definedName>
    <definedName name="ibi_fed_amount">Inputs!$C$115</definedName>
    <definedName name="ibi_fed_amount_deprbas_fed">Inputs!$G$115</definedName>
    <definedName name="ibi_fed_amount_deprbas_sta">Inputs!$H$115</definedName>
    <definedName name="ibi_fed_amount_tax_fed">Inputs!$E$115</definedName>
    <definedName name="ibi_fed_amount_tax_sta">Inputs!$F$115</definedName>
    <definedName name="ibi_fed_percent">Inputs!$C$120</definedName>
    <definedName name="ibi_fed_percent_deprbas_fed">Inputs!$G$120</definedName>
    <definedName name="ibi_fed_percent_deprbas_sta">Inputs!$H$120</definedName>
    <definedName name="ibi_fed_percent_maxvalue">Inputs!$D$120</definedName>
    <definedName name="ibi_fed_percent_tax_fed">Inputs!$E$120</definedName>
    <definedName name="ibi_fed_percent_tax_sta">Inputs!$F$120</definedName>
    <definedName name="ibi_oth_amount">Inputs!$C$118</definedName>
    <definedName name="ibi_oth_amount_deprbas_fed">Inputs!$G$118</definedName>
    <definedName name="ibi_oth_amount_deprbas_sta">Inputs!$H$118</definedName>
    <definedName name="ibi_oth_amount_tax_fed">Inputs!$E$118</definedName>
    <definedName name="ibi_oth_amount_tax_sta">Inputs!$F$118</definedName>
    <definedName name="ibi_oth_percent">Inputs!$C$123</definedName>
    <definedName name="ibi_oth_percent_deprbas_fed">Inputs!$G$123</definedName>
    <definedName name="ibi_oth_percent_deprbas_sta">Inputs!$H$123</definedName>
    <definedName name="ibi_oth_percent_maxvalue">Inputs!$D$123</definedName>
    <definedName name="ibi_oth_percent_tax_fed">Inputs!$E$123</definedName>
    <definedName name="ibi_oth_percent_tax_sta">Inputs!$F$123</definedName>
    <definedName name="ibi_sta_amount">Inputs!$C$116</definedName>
    <definedName name="ibi_sta_amount_deprbas_fed">Inputs!$G$116</definedName>
    <definedName name="ibi_sta_amount_deprbas_sta">Inputs!$H$116</definedName>
    <definedName name="ibi_sta_amount_tax_fed">Inputs!$E$116</definedName>
    <definedName name="ibi_sta_amount_tax_sta">Inputs!$F$116</definedName>
    <definedName name="ibi_sta_percent">Inputs!$C$121</definedName>
    <definedName name="ibi_sta_percent_deprbas_fed">Inputs!$G$121</definedName>
    <definedName name="ibi_sta_percent_deprbas_sta">Inputs!$H$121</definedName>
    <definedName name="ibi_sta_percent_maxvalue">Inputs!$D$121</definedName>
    <definedName name="ibi_sta_percent_tax_fed">Inputs!$E$121</definedName>
    <definedName name="ibi_sta_percent_tax_sta">Inputs!$F$121</definedName>
    <definedName name="ibi_uti_amount">Inputs!$C$117</definedName>
    <definedName name="ibi_uti_amount_deprbas_fed">Inputs!$G$117</definedName>
    <definedName name="ibi_uti_amount_deprbas_sta">Inputs!$H$117</definedName>
    <definedName name="ibi_uti_amount_tax_fed">Inputs!$E$117</definedName>
    <definedName name="ibi_uti_amount_tax_sta">Inputs!$F$117</definedName>
    <definedName name="ibi_uti_percent">Inputs!$C$122</definedName>
    <definedName name="ibi_uti_percent_deprbas_fed">Inputs!$G$122</definedName>
    <definedName name="ibi_uti_percent_deprbas_sta">Inputs!$H$122</definedName>
    <definedName name="ibi_uti_percent_maxvalue">Inputs!$D$122</definedName>
    <definedName name="ibi_uti_percent_tax_fed">Inputs!$E$122</definedName>
    <definedName name="ibi_uti_percent_tax_sta">Inputs!$F$122</definedName>
    <definedName name="inflation_rate">Inputs!$C$37</definedName>
    <definedName name="insurance_rate">Inputs!$C$46</definedName>
    <definedName name="IRRTarget">Inputs!$C$30</definedName>
    <definedName name="itc_fed_amount">Inputs!$D$177</definedName>
    <definedName name="itc_fed_amount_deprbas_fed">Inputs!$E$103</definedName>
    <definedName name="itc_fed_amount_deprbas_sta">Inputs!$F$103</definedName>
    <definedName name="itc_fed_percent">Inputs!$D$179</definedName>
    <definedName name="itc_fed_percent_deprbas_fed">Inputs!$E$106</definedName>
    <definedName name="itc_fed_percent_deprbas_sta">Inputs!$F$106</definedName>
    <definedName name="itc_fed_percent_maxvalue">Inputs!$D$180</definedName>
    <definedName name="itc_sta_amount">Inputs!$D$178</definedName>
    <definedName name="itc_sta_amount_deprbas_fed">Inputs!$E$104</definedName>
    <definedName name="itc_sta_amount_deprbas_sta">Inputs!$F$104</definedName>
    <definedName name="itc_sta_percent">Inputs!$D$181</definedName>
    <definedName name="itc_sta_percent_deprbas_fed">Inputs!$E$107</definedName>
    <definedName name="itc_sta_percent_deprbas_sta">Inputs!$F$107</definedName>
    <definedName name="itc_sta_percent_maxvalue">Inputs!$D$182</definedName>
    <definedName name="loan_moratorium">Inputs!$C$66</definedName>
    <definedName name="months_receivables_reserve">Inputs!$C$91</definedName>
    <definedName name="months_working_reserve">Inputs!$C$89</definedName>
    <definedName name="MortgageSizeOfDebt">Inputs!$C$59</definedName>
    <definedName name="NominalDiscountRate">Inputs!$C$41</definedName>
    <definedName name="om_capacity">Inputs!$C$11</definedName>
    <definedName name="om_capacity_escal">Inputs!$C$12</definedName>
    <definedName name="om_fixed">Inputs!$C$9</definedName>
    <definedName name="om_fixed_escal">Inputs!$C$10</definedName>
    <definedName name="om_fuel_cost">Inputs!$C$25</definedName>
    <definedName name="om_fuel_cost_escal">Inputs!$C$26</definedName>
    <definedName name="om_land_lease">Inputs!$C$18</definedName>
    <definedName name="om_land_lease_escal">Inputs!$C$19</definedName>
    <definedName name="om_production">Inputs!$C$13</definedName>
    <definedName name="om_production_escal">Inputs!$C$14</definedName>
    <definedName name="pbi_fed_amount">Inputs!$C$130</definedName>
    <definedName name="pbi_fed_escal">Inputs!$E$130</definedName>
    <definedName name="pbi_fed_for_ds">Inputs!$H$130</definedName>
    <definedName name="pbi_fed_tax_fed">Inputs!$F$130</definedName>
    <definedName name="pbi_fed_tax_sta">Inputs!$G$130</definedName>
    <definedName name="pbi_fed_term">Inputs!$D$130</definedName>
    <definedName name="pbi_oth_amount">Inputs!$C$133</definedName>
    <definedName name="pbi_oth_escal">Inputs!$E$133</definedName>
    <definedName name="pbi_oth_for_ds">Inputs!$H$133</definedName>
    <definedName name="pbi_oth_tax_fed">Inputs!$F$133</definedName>
    <definedName name="pbi_oth_tax_sta">Inputs!$G$133</definedName>
    <definedName name="pbi_oth_term">Inputs!$D$133</definedName>
    <definedName name="pbi_sta_amount">Inputs!$C$131</definedName>
    <definedName name="pbi_sta_escal">Inputs!$E$131</definedName>
    <definedName name="pbi_sta_for_ds">Inputs!$H$131</definedName>
    <definedName name="pbi_sta_tax_fed">Inputs!$F$131</definedName>
    <definedName name="pbi_sta_tax_sta">Inputs!$G$131</definedName>
    <definedName name="pbi_sta_term">Inputs!$D$131</definedName>
    <definedName name="pbi_uti_amount">Inputs!$C$132</definedName>
    <definedName name="pbi_uti_escal">Inputs!$E$132</definedName>
    <definedName name="pbi_uti_for_ds">Inputs!$H$132</definedName>
    <definedName name="pbi_uti_tax_fed">Inputs!$F$132</definedName>
    <definedName name="pbi_uti_tax_sta">Inputs!$G$132</definedName>
    <definedName name="pbi_uti_term">Inputs!$D$132</definedName>
    <definedName name="ppa_escalation">Inputs!$C$33</definedName>
    <definedName name="PPAPriceInput">Inputs!$C$32</definedName>
    <definedName name="prop_tax_assessed_decline">Inputs!$C$50</definedName>
    <definedName name="prop_tax_cost_assessed_percent">Inputs!$C$48</definedName>
    <definedName name="property_tax_rate">Inputs!$C$51</definedName>
    <definedName name="PropertyTaxAssessedValue">Inputs!$C$49</definedName>
    <definedName name="ptc_fed_amount">Inputs!$C$109</definedName>
    <definedName name="ptc_fed_escal">Inputs!$E$109</definedName>
    <definedName name="ptc_fed_term">Inputs!$D$109</definedName>
    <definedName name="ptc_sta_amount">Inputs!$C$110</definedName>
    <definedName name="ptc_sta_escal">Inputs!$E$110</definedName>
    <definedName name="ptc_sta_term">Inputs!$D$110</definedName>
    <definedName name="real_discount_rate">Inputs!$C$40</definedName>
    <definedName name="reserves_interest">Inputs!$C$88</definedName>
    <definedName name="sales_tax_rate">Inputs!$C$45</definedName>
    <definedName name="salvage_percentage">Inputs!$C$53</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tate_tax_rate">Inputs!$C$44</definedName>
    <definedName name="system_capacity">Inputs!$C$3</definedName>
    <definedName name="system_heat_rate">Inputs!$C$24</definedName>
    <definedName name="term_int_rate">Inputs!$C$67</definedName>
    <definedName name="term_tenor">Inputs!$C$65</definedName>
    <definedName name="TODMultipliersApply">Inputs!$C$34</definedName>
    <definedName name="total_installed_cost">Inputs!$C$6</definedName>
    <definedName name="total_land_area">Inputs!$C$17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39" i="7" l="1" a="1"/>
  <c r="C539" i="7" s="1"/>
  <c r="C538" i="7" a="1"/>
  <c r="E538" i="7" s="1"/>
  <c r="C538" i="7"/>
  <c r="D538" i="7"/>
  <c r="F538" i="7"/>
  <c r="G538" i="7"/>
  <c r="H538" i="7"/>
  <c r="J538" i="7"/>
  <c r="K538" i="7"/>
  <c r="L538" i="7"/>
  <c r="N538" i="7"/>
  <c r="O538" i="7"/>
  <c r="P538" i="7"/>
  <c r="R538" i="7"/>
  <c r="S538" i="7"/>
  <c r="T538" i="7"/>
  <c r="V538" i="7"/>
  <c r="W538" i="7"/>
  <c r="X538" i="7"/>
  <c r="Z538" i="7"/>
  <c r="AA538" i="7"/>
  <c r="AB538" i="7"/>
  <c r="AD538" i="7"/>
  <c r="AE538" i="7"/>
  <c r="AF538" i="7"/>
  <c r="AH538" i="7"/>
  <c r="AI538" i="7"/>
  <c r="AJ538" i="7"/>
  <c r="AL538" i="7"/>
  <c r="AM538" i="7"/>
  <c r="AN538" i="7"/>
  <c r="AP538" i="7"/>
  <c r="C537" i="7" a="1"/>
  <c r="D537" i="7" s="1"/>
  <c r="C533" i="7" a="1"/>
  <c r="D533" i="7" s="1"/>
  <c r="C532" i="7" a="1"/>
  <c r="F532" i="7" s="1"/>
  <c r="C532" i="7"/>
  <c r="D532" i="7"/>
  <c r="G532" i="7"/>
  <c r="H532" i="7"/>
  <c r="K532" i="7"/>
  <c r="L532" i="7"/>
  <c r="O532" i="7"/>
  <c r="P532" i="7"/>
  <c r="R532" i="7"/>
  <c r="S532" i="7"/>
  <c r="T532" i="7"/>
  <c r="V532" i="7"/>
  <c r="W532" i="7"/>
  <c r="X532" i="7"/>
  <c r="Z532" i="7"/>
  <c r="AA532" i="7"/>
  <c r="AB532" i="7"/>
  <c r="AD532" i="7"/>
  <c r="AE532" i="7"/>
  <c r="AF532" i="7"/>
  <c r="AH532" i="7"/>
  <c r="AI532" i="7"/>
  <c r="AJ532" i="7"/>
  <c r="AL532" i="7"/>
  <c r="AM532" i="7"/>
  <c r="AN532" i="7"/>
  <c r="AP532" i="7"/>
  <c r="C531" i="7" a="1"/>
  <c r="F531" i="7" s="1"/>
  <c r="C531" i="7"/>
  <c r="D531" i="7"/>
  <c r="G531" i="7"/>
  <c r="H531" i="7"/>
  <c r="K531" i="7"/>
  <c r="L531" i="7"/>
  <c r="O531" i="7"/>
  <c r="P531" i="7"/>
  <c r="S531" i="7"/>
  <c r="T531" i="7"/>
  <c r="W531" i="7"/>
  <c r="X531" i="7"/>
  <c r="AA531" i="7"/>
  <c r="AB531" i="7"/>
  <c r="AE531" i="7"/>
  <c r="AF531" i="7"/>
  <c r="AI531" i="7"/>
  <c r="AJ531" i="7"/>
  <c r="AM531" i="7"/>
  <c r="AN531" i="7"/>
  <c r="D107" i="1"/>
  <c r="D106" i="1"/>
  <c r="C107" i="1"/>
  <c r="C106" i="1"/>
  <c r="C104" i="1"/>
  <c r="C103" i="1"/>
  <c r="AP641" i="7"/>
  <c r="B31" i="7" a="1"/>
  <c r="O31" i="7" s="1"/>
  <c r="B70" i="7" a="1"/>
  <c r="B70" i="7" s="1"/>
  <c r="B67" i="7" a="1"/>
  <c r="C67" i="7" s="1"/>
  <c r="B62" i="7" a="1"/>
  <c r="E62" i="7" s="1"/>
  <c r="B57" i="7" a="1"/>
  <c r="B57" i="7" s="1"/>
  <c r="B8" i="7" a="1"/>
  <c r="B8" i="7" s="1"/>
  <c r="B5" i="7" a="1"/>
  <c r="D5" i="7" s="1"/>
  <c r="D158" i="7" s="1"/>
  <c r="AL539" i="7" l="1"/>
  <c r="AD539" i="7"/>
  <c r="V539" i="7"/>
  <c r="J539" i="7"/>
  <c r="AK539" i="7"/>
  <c r="AC539" i="7"/>
  <c r="Y539" i="7"/>
  <c r="U539" i="7"/>
  <c r="Q539" i="7"/>
  <c r="M539" i="7"/>
  <c r="E539" i="7"/>
  <c r="AN539" i="7"/>
  <c r="AJ539" i="7"/>
  <c r="AF539" i="7"/>
  <c r="AB539" i="7"/>
  <c r="X539" i="7"/>
  <c r="T539" i="7"/>
  <c r="P539" i="7"/>
  <c r="L539" i="7"/>
  <c r="H539" i="7"/>
  <c r="D539" i="7"/>
  <c r="AP539" i="7"/>
  <c r="AH539" i="7"/>
  <c r="Z539" i="7"/>
  <c r="R539" i="7"/>
  <c r="N539" i="7"/>
  <c r="F539" i="7"/>
  <c r="AO539" i="7"/>
  <c r="AG539" i="7"/>
  <c r="I539" i="7"/>
  <c r="AM539" i="7"/>
  <c r="AI539" i="7"/>
  <c r="AE539" i="7"/>
  <c r="AA539" i="7"/>
  <c r="W539" i="7"/>
  <c r="S539" i="7"/>
  <c r="O539" i="7"/>
  <c r="K539" i="7"/>
  <c r="G539" i="7"/>
  <c r="AO538" i="7"/>
  <c r="AK538" i="7"/>
  <c r="AG538" i="7"/>
  <c r="AC538" i="7"/>
  <c r="Y538" i="7"/>
  <c r="U538" i="7"/>
  <c r="Q538" i="7"/>
  <c r="M538" i="7"/>
  <c r="I538" i="7"/>
  <c r="AO537" i="7"/>
  <c r="AK537" i="7"/>
  <c r="AG537" i="7"/>
  <c r="AC537" i="7"/>
  <c r="Y537" i="7"/>
  <c r="U537" i="7"/>
  <c r="Q537" i="7"/>
  <c r="M537" i="7"/>
  <c r="I537" i="7"/>
  <c r="E537" i="7"/>
  <c r="AM537" i="7"/>
  <c r="AI537" i="7"/>
  <c r="AE537" i="7"/>
  <c r="AA537" i="7"/>
  <c r="W537" i="7"/>
  <c r="S537" i="7"/>
  <c r="O537" i="7"/>
  <c r="K537" i="7"/>
  <c r="G537" i="7"/>
  <c r="C537" i="7"/>
  <c r="AP537" i="7"/>
  <c r="AL537" i="7"/>
  <c r="AH537" i="7"/>
  <c r="AD537" i="7"/>
  <c r="Z537" i="7"/>
  <c r="V537" i="7"/>
  <c r="R537" i="7"/>
  <c r="N537" i="7"/>
  <c r="J537" i="7"/>
  <c r="F537" i="7"/>
  <c r="AN537" i="7"/>
  <c r="AJ537" i="7"/>
  <c r="AF537" i="7"/>
  <c r="AB537" i="7"/>
  <c r="X537" i="7"/>
  <c r="T537" i="7"/>
  <c r="P537" i="7"/>
  <c r="L537" i="7"/>
  <c r="H537" i="7"/>
  <c r="AO533" i="7"/>
  <c r="AK533" i="7"/>
  <c r="AG533" i="7"/>
  <c r="AC533" i="7"/>
  <c r="Y533" i="7"/>
  <c r="U533" i="7"/>
  <c r="Q533" i="7"/>
  <c r="M533" i="7"/>
  <c r="I533" i="7"/>
  <c r="E533" i="7"/>
  <c r="AM533" i="7"/>
  <c r="AI533" i="7"/>
  <c r="AE533" i="7"/>
  <c r="AA533" i="7"/>
  <c r="W533" i="7"/>
  <c r="S533" i="7"/>
  <c r="O533" i="7"/>
  <c r="K533" i="7"/>
  <c r="G533" i="7"/>
  <c r="C533" i="7"/>
  <c r="AP533" i="7"/>
  <c r="AL533" i="7"/>
  <c r="AH533" i="7"/>
  <c r="AD533" i="7"/>
  <c r="Z533" i="7"/>
  <c r="V533" i="7"/>
  <c r="R533" i="7"/>
  <c r="N533" i="7"/>
  <c r="J533" i="7"/>
  <c r="F533" i="7"/>
  <c r="AN533" i="7"/>
  <c r="AJ533" i="7"/>
  <c r="AF533" i="7"/>
  <c r="AB533" i="7"/>
  <c r="X533" i="7"/>
  <c r="T533" i="7"/>
  <c r="P533" i="7"/>
  <c r="L533" i="7"/>
  <c r="H533" i="7"/>
  <c r="AO532" i="7"/>
  <c r="AK532" i="7"/>
  <c r="AG532" i="7"/>
  <c r="AC532" i="7"/>
  <c r="Y532" i="7"/>
  <c r="U532" i="7"/>
  <c r="Q532" i="7"/>
  <c r="M532" i="7"/>
  <c r="I532" i="7"/>
  <c r="E532" i="7"/>
  <c r="N532" i="7"/>
  <c r="J532" i="7"/>
  <c r="AO531" i="7"/>
  <c r="AK531" i="7"/>
  <c r="AG531" i="7"/>
  <c r="AC531" i="7"/>
  <c r="Y531" i="7"/>
  <c r="U531" i="7"/>
  <c r="Q531" i="7"/>
  <c r="M531" i="7"/>
  <c r="I531" i="7"/>
  <c r="E531" i="7"/>
  <c r="AP531" i="7"/>
  <c r="AL531" i="7"/>
  <c r="AH531" i="7"/>
  <c r="AD531" i="7"/>
  <c r="Z531" i="7"/>
  <c r="V531" i="7"/>
  <c r="R531" i="7"/>
  <c r="N531" i="7"/>
  <c r="J531" i="7"/>
  <c r="AH32" i="7"/>
  <c r="T33" i="7"/>
  <c r="B32" i="7"/>
  <c r="AJ33" i="7"/>
  <c r="K31" i="7"/>
  <c r="AC33" i="7"/>
  <c r="M33" i="7"/>
  <c r="V32" i="7"/>
  <c r="AE31" i="7"/>
  <c r="AB33" i="7"/>
  <c r="I33" i="7"/>
  <c r="R32" i="7"/>
  <c r="AA31" i="7"/>
  <c r="AK33" i="7"/>
  <c r="U33" i="7"/>
  <c r="AL32" i="7"/>
  <c r="F32" i="7"/>
  <c r="D31" i="7"/>
  <c r="C31" i="7"/>
  <c r="S31" i="7"/>
  <c r="AI31" i="7"/>
  <c r="J32" i="7"/>
  <c r="Z32" i="7"/>
  <c r="AP32" i="7"/>
  <c r="P33" i="7"/>
  <c r="X33" i="7"/>
  <c r="AF33" i="7"/>
  <c r="AN33" i="7"/>
  <c r="G31" i="7"/>
  <c r="W31" i="7"/>
  <c r="AM31" i="7"/>
  <c r="N32" i="7"/>
  <c r="AD32" i="7"/>
  <c r="E33" i="7"/>
  <c r="Q33" i="7"/>
  <c r="Y33" i="7"/>
  <c r="AG33" i="7"/>
  <c r="AO33" i="7"/>
  <c r="L33" i="7"/>
  <c r="H33" i="7"/>
  <c r="D33" i="7"/>
  <c r="AO32" i="7"/>
  <c r="AK32" i="7"/>
  <c r="AG32" i="7"/>
  <c r="AC32" i="7"/>
  <c r="Y32" i="7"/>
  <c r="U32" i="7"/>
  <c r="Q32" i="7"/>
  <c r="M32" i="7"/>
  <c r="I32" i="7"/>
  <c r="E32" i="7"/>
  <c r="AP31" i="7"/>
  <c r="AL31" i="7"/>
  <c r="AH31" i="7"/>
  <c r="AD31" i="7"/>
  <c r="Z31" i="7"/>
  <c r="V31" i="7"/>
  <c r="R31" i="7"/>
  <c r="N31" i="7"/>
  <c r="J31" i="7"/>
  <c r="F31" i="7"/>
  <c r="B31" i="7"/>
  <c r="AM33" i="7"/>
  <c r="AI33" i="7"/>
  <c r="AE33" i="7"/>
  <c r="AA33" i="7"/>
  <c r="W33" i="7"/>
  <c r="S33" i="7"/>
  <c r="O33" i="7"/>
  <c r="K33" i="7"/>
  <c r="G33" i="7"/>
  <c r="C33" i="7"/>
  <c r="AN32" i="7"/>
  <c r="AJ32" i="7"/>
  <c r="AF32" i="7"/>
  <c r="AB32" i="7"/>
  <c r="X32" i="7"/>
  <c r="T32" i="7"/>
  <c r="P32" i="7"/>
  <c r="L32" i="7"/>
  <c r="H32" i="7"/>
  <c r="D32" i="7"/>
  <c r="AO31" i="7"/>
  <c r="AK31" i="7"/>
  <c r="AG31" i="7"/>
  <c r="AC31" i="7"/>
  <c r="Y31" i="7"/>
  <c r="U31" i="7"/>
  <c r="Q31" i="7"/>
  <c r="M31" i="7"/>
  <c r="I31" i="7"/>
  <c r="E31" i="7"/>
  <c r="AP33" i="7"/>
  <c r="AL33" i="7"/>
  <c r="AH33" i="7"/>
  <c r="AD33" i="7"/>
  <c r="Z33" i="7"/>
  <c r="V33" i="7"/>
  <c r="R33" i="7"/>
  <c r="N33" i="7"/>
  <c r="J33" i="7"/>
  <c r="F33" i="7"/>
  <c r="B33" i="7"/>
  <c r="AM32" i="7"/>
  <c r="AI32" i="7"/>
  <c r="AE32" i="7"/>
  <c r="AA32" i="7"/>
  <c r="W32" i="7"/>
  <c r="S32" i="7"/>
  <c r="O32" i="7"/>
  <c r="K32" i="7"/>
  <c r="G32" i="7"/>
  <c r="C32" i="7"/>
  <c r="AN31" i="7"/>
  <c r="AJ31" i="7"/>
  <c r="AF31" i="7"/>
  <c r="AB31" i="7"/>
  <c r="X31" i="7"/>
  <c r="T31" i="7"/>
  <c r="P31" i="7"/>
  <c r="L31" i="7"/>
  <c r="H31" i="7"/>
  <c r="D18" i="7"/>
  <c r="D27" i="7"/>
  <c r="AB70" i="7"/>
  <c r="K70" i="7"/>
  <c r="W70" i="7"/>
  <c r="AM70" i="7"/>
  <c r="Q70" i="7"/>
  <c r="AF70" i="7"/>
  <c r="L70" i="7"/>
  <c r="AG70" i="7"/>
  <c r="U70" i="7"/>
  <c r="G70" i="7"/>
  <c r="AK70" i="7"/>
  <c r="AA70" i="7"/>
  <c r="P70" i="7"/>
  <c r="E70" i="7"/>
  <c r="AL60" i="7"/>
  <c r="V60" i="7"/>
  <c r="AI69" i="7"/>
  <c r="AA69" i="7"/>
  <c r="S69" i="7"/>
  <c r="H69" i="7"/>
  <c r="AG68" i="7"/>
  <c r="Q68" i="7"/>
  <c r="AP67" i="7"/>
  <c r="Z67" i="7"/>
  <c r="J67" i="7"/>
  <c r="AO70" i="7"/>
  <c r="AJ70" i="7"/>
  <c r="AE70" i="7"/>
  <c r="Y70" i="7"/>
  <c r="T70" i="7"/>
  <c r="O70" i="7"/>
  <c r="I70" i="7"/>
  <c r="D70" i="7"/>
  <c r="AD60" i="7"/>
  <c r="N60" i="7"/>
  <c r="AN69" i="7"/>
  <c r="AF69" i="7"/>
  <c r="X69" i="7"/>
  <c r="P69" i="7"/>
  <c r="D69" i="7"/>
  <c r="AC68" i="7"/>
  <c r="M68" i="7"/>
  <c r="AL67" i="7"/>
  <c r="V67" i="7"/>
  <c r="F67" i="7"/>
  <c r="AN70" i="7"/>
  <c r="AI70" i="7"/>
  <c r="AC70" i="7"/>
  <c r="X70" i="7"/>
  <c r="S70" i="7"/>
  <c r="M70" i="7"/>
  <c r="H70" i="7"/>
  <c r="C70" i="7"/>
  <c r="AJ69" i="7"/>
  <c r="AB69" i="7"/>
  <c r="T69" i="7"/>
  <c r="L69" i="7"/>
  <c r="AK68" i="7"/>
  <c r="U68" i="7"/>
  <c r="E68" i="7"/>
  <c r="AD67" i="7"/>
  <c r="N67" i="7"/>
  <c r="AH60" i="7"/>
  <c r="R60" i="7"/>
  <c r="AP60" i="7"/>
  <c r="Z60" i="7"/>
  <c r="J60" i="7"/>
  <c r="AM69" i="7"/>
  <c r="AE69" i="7"/>
  <c r="W69" i="7"/>
  <c r="O69" i="7"/>
  <c r="AO68" i="7"/>
  <c r="Y68" i="7"/>
  <c r="I68" i="7"/>
  <c r="AH67" i="7"/>
  <c r="R67" i="7"/>
  <c r="B67" i="7"/>
  <c r="AP70" i="7"/>
  <c r="AL70" i="7"/>
  <c r="AH70" i="7"/>
  <c r="AD70" i="7"/>
  <c r="Z70" i="7"/>
  <c r="V70" i="7"/>
  <c r="R70" i="7"/>
  <c r="N70" i="7"/>
  <c r="J70" i="7"/>
  <c r="F70" i="7"/>
  <c r="K69" i="7"/>
  <c r="G69" i="7"/>
  <c r="C69" i="7"/>
  <c r="AN68" i="7"/>
  <c r="AJ68" i="7"/>
  <c r="AF68" i="7"/>
  <c r="AB68" i="7"/>
  <c r="X68" i="7"/>
  <c r="T68" i="7"/>
  <c r="P68" i="7"/>
  <c r="L68" i="7"/>
  <c r="H68" i="7"/>
  <c r="D68" i="7"/>
  <c r="AO67" i="7"/>
  <c r="AK67" i="7"/>
  <c r="AG67" i="7"/>
  <c r="AC67" i="7"/>
  <c r="Y67" i="7"/>
  <c r="U67" i="7"/>
  <c r="Q67" i="7"/>
  <c r="M67" i="7"/>
  <c r="I67" i="7"/>
  <c r="E67" i="7"/>
  <c r="AP69" i="7"/>
  <c r="AL69" i="7"/>
  <c r="AH69" i="7"/>
  <c r="AD69" i="7"/>
  <c r="Z69" i="7"/>
  <c r="V69" i="7"/>
  <c r="R69" i="7"/>
  <c r="N69" i="7"/>
  <c r="J69" i="7"/>
  <c r="F69" i="7"/>
  <c r="B69" i="7"/>
  <c r="AM68" i="7"/>
  <c r="AI68" i="7"/>
  <c r="AE68" i="7"/>
  <c r="AA68" i="7"/>
  <c r="W68" i="7"/>
  <c r="S68" i="7"/>
  <c r="O68" i="7"/>
  <c r="K68" i="7"/>
  <c r="G68" i="7"/>
  <c r="C68" i="7"/>
  <c r="AN67" i="7"/>
  <c r="AJ67" i="7"/>
  <c r="AF67" i="7"/>
  <c r="AB67" i="7"/>
  <c r="X67" i="7"/>
  <c r="T67" i="7"/>
  <c r="P67" i="7"/>
  <c r="L67" i="7"/>
  <c r="H67" i="7"/>
  <c r="D67" i="7"/>
  <c r="AO69" i="7"/>
  <c r="AK69" i="7"/>
  <c r="AG69" i="7"/>
  <c r="AC69" i="7"/>
  <c r="Y69" i="7"/>
  <c r="U69" i="7"/>
  <c r="Q69" i="7"/>
  <c r="M69" i="7"/>
  <c r="I69" i="7"/>
  <c r="E69" i="7"/>
  <c r="AP68" i="7"/>
  <c r="AL68" i="7"/>
  <c r="AH68" i="7"/>
  <c r="AD68" i="7"/>
  <c r="Z68" i="7"/>
  <c r="V68" i="7"/>
  <c r="R68" i="7"/>
  <c r="N68" i="7"/>
  <c r="J68" i="7"/>
  <c r="F68" i="7"/>
  <c r="B68" i="7"/>
  <c r="AM67" i="7"/>
  <c r="AI67" i="7"/>
  <c r="AE67" i="7"/>
  <c r="AA67" i="7"/>
  <c r="W67" i="7"/>
  <c r="S67" i="7"/>
  <c r="O67" i="7"/>
  <c r="K67" i="7"/>
  <c r="G67" i="7"/>
  <c r="AE66" i="7"/>
  <c r="O66" i="7"/>
  <c r="AN65" i="7"/>
  <c r="P65" i="7"/>
  <c r="AN63" i="7"/>
  <c r="AJ66" i="7"/>
  <c r="AJ63" i="7"/>
  <c r="AK66" i="7"/>
  <c r="W66" i="7"/>
  <c r="G66" i="7"/>
  <c r="AF65" i="7"/>
  <c r="X65" i="7"/>
  <c r="F65" i="7"/>
  <c r="AE64" i="7"/>
  <c r="O64" i="7"/>
  <c r="X63" i="7"/>
  <c r="H63" i="7"/>
  <c r="AG62" i="7"/>
  <c r="Q62" i="7"/>
  <c r="AO66" i="7"/>
  <c r="AC66" i="7"/>
  <c r="U66" i="7"/>
  <c r="M66" i="7"/>
  <c r="E66" i="7"/>
  <c r="AL65" i="7"/>
  <c r="AD65" i="7"/>
  <c r="V65" i="7"/>
  <c r="N65" i="7"/>
  <c r="B65" i="7"/>
  <c r="AA64" i="7"/>
  <c r="K64" i="7"/>
  <c r="T63" i="7"/>
  <c r="D63" i="7"/>
  <c r="AC62" i="7"/>
  <c r="M62" i="7"/>
  <c r="AN66" i="7"/>
  <c r="AI66" i="7"/>
  <c r="AA66" i="7"/>
  <c r="S66" i="7"/>
  <c r="K66" i="7"/>
  <c r="C66" i="7"/>
  <c r="AJ65" i="7"/>
  <c r="AB65" i="7"/>
  <c r="T65" i="7"/>
  <c r="L65" i="7"/>
  <c r="AM64" i="7"/>
  <c r="W64" i="7"/>
  <c r="G64" i="7"/>
  <c r="AF63" i="7"/>
  <c r="P63" i="7"/>
  <c r="AO62" i="7"/>
  <c r="Y62" i="7"/>
  <c r="I62" i="7"/>
  <c r="AM66" i="7"/>
  <c r="AG66" i="7"/>
  <c r="Y66" i="7"/>
  <c r="Q66" i="7"/>
  <c r="I66" i="7"/>
  <c r="AP65" i="7"/>
  <c r="AH65" i="7"/>
  <c r="Z65" i="7"/>
  <c r="R65" i="7"/>
  <c r="J65" i="7"/>
  <c r="AI64" i="7"/>
  <c r="S64" i="7"/>
  <c r="C64" i="7"/>
  <c r="AB63" i="7"/>
  <c r="L63" i="7"/>
  <c r="AK62" i="7"/>
  <c r="U62" i="7"/>
  <c r="B62" i="7"/>
  <c r="F62" i="7"/>
  <c r="J62" i="7"/>
  <c r="N62" i="7"/>
  <c r="R62" i="7"/>
  <c r="V62" i="7"/>
  <c r="Z62" i="7"/>
  <c r="AD62" i="7"/>
  <c r="AH62" i="7"/>
  <c r="AL62" i="7"/>
  <c r="AP62" i="7"/>
  <c r="E63" i="7"/>
  <c r="I63" i="7"/>
  <c r="M63" i="7"/>
  <c r="Q63" i="7"/>
  <c r="U63" i="7"/>
  <c r="Y63" i="7"/>
  <c r="AC63" i="7"/>
  <c r="AG63" i="7"/>
  <c r="AK63" i="7"/>
  <c r="AO63" i="7"/>
  <c r="D64" i="7"/>
  <c r="H64" i="7"/>
  <c r="L64" i="7"/>
  <c r="P64" i="7"/>
  <c r="T64" i="7"/>
  <c r="X64" i="7"/>
  <c r="AB64" i="7"/>
  <c r="AF64" i="7"/>
  <c r="AJ64" i="7"/>
  <c r="AN64" i="7"/>
  <c r="C65" i="7"/>
  <c r="G65" i="7"/>
  <c r="K65" i="7"/>
  <c r="O65" i="7"/>
  <c r="S65" i="7"/>
  <c r="W65" i="7"/>
  <c r="AA65" i="7"/>
  <c r="AE65" i="7"/>
  <c r="AI65" i="7"/>
  <c r="AM65" i="7"/>
  <c r="B66" i="7"/>
  <c r="F66" i="7"/>
  <c r="J66" i="7"/>
  <c r="N66" i="7"/>
  <c r="R66" i="7"/>
  <c r="V66" i="7"/>
  <c r="Z66" i="7"/>
  <c r="AD66" i="7"/>
  <c r="AH66" i="7"/>
  <c r="AL66" i="7"/>
  <c r="AP66" i="7"/>
  <c r="C62" i="7"/>
  <c r="G62" i="7"/>
  <c r="K62" i="7"/>
  <c r="O62" i="7"/>
  <c r="S62" i="7"/>
  <c r="W62" i="7"/>
  <c r="AA62" i="7"/>
  <c r="AE62" i="7"/>
  <c r="AI62" i="7"/>
  <c r="AM62" i="7"/>
  <c r="B63" i="7"/>
  <c r="F63" i="7"/>
  <c r="J63" i="7"/>
  <c r="N63" i="7"/>
  <c r="R63" i="7"/>
  <c r="V63" i="7"/>
  <c r="Z63" i="7"/>
  <c r="AD63" i="7"/>
  <c r="AH63" i="7"/>
  <c r="AL63" i="7"/>
  <c r="AP63" i="7"/>
  <c r="E64" i="7"/>
  <c r="I64" i="7"/>
  <c r="M64" i="7"/>
  <c r="Q64" i="7"/>
  <c r="U64" i="7"/>
  <c r="Y64" i="7"/>
  <c r="AC64" i="7"/>
  <c r="AG64" i="7"/>
  <c r="AK64" i="7"/>
  <c r="AO64" i="7"/>
  <c r="D65" i="7"/>
  <c r="H65" i="7"/>
  <c r="D62" i="7"/>
  <c r="H62" i="7"/>
  <c r="L62" i="7"/>
  <c r="P62" i="7"/>
  <c r="T62" i="7"/>
  <c r="X62" i="7"/>
  <c r="AB62" i="7"/>
  <c r="AF62" i="7"/>
  <c r="AJ62" i="7"/>
  <c r="AN62" i="7"/>
  <c r="C63" i="7"/>
  <c r="G63" i="7"/>
  <c r="K63" i="7"/>
  <c r="O63" i="7"/>
  <c r="S63" i="7"/>
  <c r="W63" i="7"/>
  <c r="AA63" i="7"/>
  <c r="AE63" i="7"/>
  <c r="AI63" i="7"/>
  <c r="AM63" i="7"/>
  <c r="B64" i="7"/>
  <c r="F64" i="7"/>
  <c r="J64" i="7"/>
  <c r="N64" i="7"/>
  <c r="R64" i="7"/>
  <c r="V64" i="7"/>
  <c r="Z64" i="7"/>
  <c r="AD64" i="7"/>
  <c r="AH64" i="7"/>
  <c r="AL64" i="7"/>
  <c r="AP64" i="7"/>
  <c r="E65" i="7"/>
  <c r="I65" i="7"/>
  <c r="M65" i="7"/>
  <c r="Q65" i="7"/>
  <c r="U65" i="7"/>
  <c r="Y65" i="7"/>
  <c r="AC65" i="7"/>
  <c r="AG65" i="7"/>
  <c r="AK65" i="7"/>
  <c r="AO65" i="7"/>
  <c r="D66" i="7"/>
  <c r="H66" i="7"/>
  <c r="L66" i="7"/>
  <c r="P66" i="7"/>
  <c r="T66" i="7"/>
  <c r="X66" i="7"/>
  <c r="AB66" i="7"/>
  <c r="AF66" i="7"/>
  <c r="F60" i="7"/>
  <c r="AM59" i="7"/>
  <c r="AE59" i="7"/>
  <c r="W59" i="7"/>
  <c r="S59" i="7"/>
  <c r="O59" i="7"/>
  <c r="K59" i="7"/>
  <c r="G59" i="7"/>
  <c r="C59" i="7"/>
  <c r="AN58" i="7"/>
  <c r="AJ58" i="7"/>
  <c r="AF58" i="7"/>
  <c r="AB58" i="7"/>
  <c r="X58" i="7"/>
  <c r="T58" i="7"/>
  <c r="P58" i="7"/>
  <c r="L58" i="7"/>
  <c r="H58" i="7"/>
  <c r="D58" i="7"/>
  <c r="AO57" i="7"/>
  <c r="AK57" i="7"/>
  <c r="AG57" i="7"/>
  <c r="AC57" i="7"/>
  <c r="Y57" i="7"/>
  <c r="U57" i="7"/>
  <c r="Q57" i="7"/>
  <c r="M57" i="7"/>
  <c r="I57" i="7"/>
  <c r="E57" i="7"/>
  <c r="AO60" i="7"/>
  <c r="AK60" i="7"/>
  <c r="AG60" i="7"/>
  <c r="AC60" i="7"/>
  <c r="Y60" i="7"/>
  <c r="U60" i="7"/>
  <c r="Q60" i="7"/>
  <c r="M60" i="7"/>
  <c r="I60" i="7"/>
  <c r="E60" i="7"/>
  <c r="AP59" i="7"/>
  <c r="AL59" i="7"/>
  <c r="AH59" i="7"/>
  <c r="AD59" i="7"/>
  <c r="Z59" i="7"/>
  <c r="V59" i="7"/>
  <c r="R59" i="7"/>
  <c r="N59" i="7"/>
  <c r="J59" i="7"/>
  <c r="F59" i="7"/>
  <c r="B59" i="7"/>
  <c r="AM58" i="7"/>
  <c r="AI58" i="7"/>
  <c r="AE58" i="7"/>
  <c r="AA58" i="7"/>
  <c r="W58" i="7"/>
  <c r="S58" i="7"/>
  <c r="O58" i="7"/>
  <c r="K58" i="7"/>
  <c r="G58" i="7"/>
  <c r="C58" i="7"/>
  <c r="AN57" i="7"/>
  <c r="AJ57" i="7"/>
  <c r="AF57" i="7"/>
  <c r="AB57" i="7"/>
  <c r="X57" i="7"/>
  <c r="T57" i="7"/>
  <c r="P57" i="7"/>
  <c r="L57" i="7"/>
  <c r="H57" i="7"/>
  <c r="D57" i="7"/>
  <c r="B60" i="7"/>
  <c r="AI59" i="7"/>
  <c r="AA59" i="7"/>
  <c r="AN60" i="7"/>
  <c r="AJ60" i="7"/>
  <c r="AF60" i="7"/>
  <c r="AB60" i="7"/>
  <c r="X60" i="7"/>
  <c r="T60" i="7"/>
  <c r="P60" i="7"/>
  <c r="L60" i="7"/>
  <c r="H60" i="7"/>
  <c r="D60" i="7"/>
  <c r="AO59" i="7"/>
  <c r="AK59" i="7"/>
  <c r="AG59" i="7"/>
  <c r="AC59" i="7"/>
  <c r="Y59" i="7"/>
  <c r="U59" i="7"/>
  <c r="Q59" i="7"/>
  <c r="M59" i="7"/>
  <c r="I59" i="7"/>
  <c r="E59" i="7"/>
  <c r="AP58" i="7"/>
  <c r="AL58" i="7"/>
  <c r="AH58" i="7"/>
  <c r="AD58" i="7"/>
  <c r="Z58" i="7"/>
  <c r="V58" i="7"/>
  <c r="R58" i="7"/>
  <c r="N58" i="7"/>
  <c r="J58" i="7"/>
  <c r="F58" i="7"/>
  <c r="B58" i="7"/>
  <c r="AM57" i="7"/>
  <c r="AI57" i="7"/>
  <c r="AE57" i="7"/>
  <c r="AA57" i="7"/>
  <c r="W57" i="7"/>
  <c r="S57" i="7"/>
  <c r="O57" i="7"/>
  <c r="K57" i="7"/>
  <c r="G57" i="7"/>
  <c r="C57" i="7"/>
  <c r="AM60" i="7"/>
  <c r="AI60" i="7"/>
  <c r="AE60" i="7"/>
  <c r="AA60" i="7"/>
  <c r="W60" i="7"/>
  <c r="S60" i="7"/>
  <c r="O60" i="7"/>
  <c r="K60" i="7"/>
  <c r="G60" i="7"/>
  <c r="C60" i="7"/>
  <c r="AN59" i="7"/>
  <c r="AJ59" i="7"/>
  <c r="AF59" i="7"/>
  <c r="AB59" i="7"/>
  <c r="X59" i="7"/>
  <c r="T59" i="7"/>
  <c r="P59" i="7"/>
  <c r="L59" i="7"/>
  <c r="H59" i="7"/>
  <c r="D59" i="7"/>
  <c r="AO58" i="7"/>
  <c r="AK58" i="7"/>
  <c r="AG58" i="7"/>
  <c r="AC58" i="7"/>
  <c r="Y58" i="7"/>
  <c r="U58" i="7"/>
  <c r="Q58" i="7"/>
  <c r="M58" i="7"/>
  <c r="I58" i="7"/>
  <c r="E58" i="7"/>
  <c r="AP57" i="7"/>
  <c r="AL57" i="7"/>
  <c r="AH57" i="7"/>
  <c r="AD57" i="7"/>
  <c r="Z57" i="7"/>
  <c r="V57" i="7"/>
  <c r="R57" i="7"/>
  <c r="N57" i="7"/>
  <c r="J57" i="7"/>
  <c r="F57" i="7"/>
  <c r="AO6" i="7"/>
  <c r="AD6" i="7"/>
  <c r="T6" i="7"/>
  <c r="I6" i="7"/>
  <c r="AM5" i="7"/>
  <c r="AC5" i="7"/>
  <c r="R5" i="7"/>
  <c r="G5" i="7"/>
  <c r="AN6" i="7"/>
  <c r="AC6" i="7"/>
  <c r="R6" i="7"/>
  <c r="H6" i="7"/>
  <c r="AL5" i="7"/>
  <c r="AA5" i="7"/>
  <c r="Q5" i="7"/>
  <c r="F5" i="7"/>
  <c r="AJ6" i="7"/>
  <c r="Y6" i="7"/>
  <c r="N6" i="7"/>
  <c r="D6" i="7"/>
  <c r="D7" i="7" s="1"/>
  <c r="AH5" i="7"/>
  <c r="W5" i="7"/>
  <c r="M5" i="7"/>
  <c r="AH6" i="7"/>
  <c r="X6" i="7"/>
  <c r="M6" i="7"/>
  <c r="B6" i="7"/>
  <c r="AG5" i="7"/>
  <c r="V5" i="7"/>
  <c r="K5" i="7"/>
  <c r="AL6" i="7"/>
  <c r="AG6" i="7"/>
  <c r="AB6" i="7"/>
  <c r="V6" i="7"/>
  <c r="Q6" i="7"/>
  <c r="L6" i="7"/>
  <c r="F6" i="7"/>
  <c r="AP5" i="7"/>
  <c r="AK5" i="7"/>
  <c r="AE5" i="7"/>
  <c r="Z5" i="7"/>
  <c r="U5" i="7"/>
  <c r="O5" i="7"/>
  <c r="J5" i="7"/>
  <c r="E5" i="7"/>
  <c r="U10" i="7"/>
  <c r="AO9" i="7"/>
  <c r="T9" i="7"/>
  <c r="AM8" i="7"/>
  <c r="R8" i="7"/>
  <c r="AP6" i="7"/>
  <c r="AK6" i="7"/>
  <c r="AF6" i="7"/>
  <c r="Z6" i="7"/>
  <c r="U6" i="7"/>
  <c r="P6" i="7"/>
  <c r="J6" i="7"/>
  <c r="E6" i="7"/>
  <c r="AO5" i="7"/>
  <c r="AI5" i="7"/>
  <c r="AD5" i="7"/>
  <c r="Y5" i="7"/>
  <c r="S5" i="7"/>
  <c r="N5" i="7"/>
  <c r="I5" i="7"/>
  <c r="C5" i="7"/>
  <c r="AJ10" i="7"/>
  <c r="O10" i="7"/>
  <c r="AH9" i="7"/>
  <c r="M9" i="7"/>
  <c r="AG8" i="7"/>
  <c r="K8" i="7"/>
  <c r="Y10" i="7"/>
  <c r="D10" i="7"/>
  <c r="X9" i="7"/>
  <c r="B9" i="7"/>
  <c r="V8" i="7"/>
  <c r="AF10" i="7"/>
  <c r="K10" i="7"/>
  <c r="AD9" i="7"/>
  <c r="I9" i="7"/>
  <c r="AC8" i="7"/>
  <c r="G8" i="7"/>
  <c r="AO10" i="7"/>
  <c r="AN9" i="7"/>
  <c r="AL8" i="7"/>
  <c r="Q8" i="7"/>
  <c r="F8" i="7"/>
  <c r="AE10" i="7"/>
  <c r="T10" i="7"/>
  <c r="I10" i="7"/>
  <c r="AC9" i="7"/>
  <c r="R9" i="7"/>
  <c r="H9" i="7"/>
  <c r="AA8" i="7"/>
  <c r="AK10" i="7"/>
  <c r="AA10" i="7"/>
  <c r="P10" i="7"/>
  <c r="E10" i="7"/>
  <c r="AJ9" i="7"/>
  <c r="Y9" i="7"/>
  <c r="N9" i="7"/>
  <c r="D9" i="7"/>
  <c r="AH8" i="7"/>
  <c r="W8" i="7"/>
  <c r="M8" i="7"/>
  <c r="D8" i="7"/>
  <c r="D53" i="7" s="1"/>
  <c r="C8" i="7"/>
  <c r="I8" i="7"/>
  <c r="I53" i="7" s="1"/>
  <c r="N8" i="7"/>
  <c r="S8" i="7"/>
  <c r="S53" i="7" s="1"/>
  <c r="Y8" i="7"/>
  <c r="AD8" i="7"/>
  <c r="AD53" i="7" s="1"/>
  <c r="AI8" i="7"/>
  <c r="AO8" i="7"/>
  <c r="AO53" i="7" s="1"/>
  <c r="E9" i="7"/>
  <c r="J9" i="7"/>
  <c r="P9" i="7"/>
  <c r="U9" i="7"/>
  <c r="Z9" i="7"/>
  <c r="AF9" i="7"/>
  <c r="AK9" i="7"/>
  <c r="AP9" i="7"/>
  <c r="G10" i="7"/>
  <c r="L10" i="7"/>
  <c r="Q10" i="7"/>
  <c r="W10" i="7"/>
  <c r="AB10" i="7"/>
  <c r="AG10" i="7"/>
  <c r="AM10" i="7"/>
  <c r="E8" i="7"/>
  <c r="J8" i="7"/>
  <c r="J53" i="7" s="1"/>
  <c r="O8" i="7"/>
  <c r="U8" i="7"/>
  <c r="U53" i="7" s="1"/>
  <c r="Z8" i="7"/>
  <c r="AE8" i="7"/>
  <c r="AE53" i="7" s="1"/>
  <c r="AK8" i="7"/>
  <c r="AP8" i="7"/>
  <c r="AP53" i="7" s="1"/>
  <c r="F9" i="7"/>
  <c r="L9" i="7"/>
  <c r="Q9" i="7"/>
  <c r="V9" i="7"/>
  <c r="AB9" i="7"/>
  <c r="AG9" i="7"/>
  <c r="AL9" i="7"/>
  <c r="C10" i="7"/>
  <c r="H10" i="7"/>
  <c r="M10" i="7"/>
  <c r="S10" i="7"/>
  <c r="X10" i="7"/>
  <c r="AC10" i="7"/>
  <c r="AI10" i="7"/>
  <c r="AN10" i="7"/>
  <c r="B5" i="7"/>
  <c r="AP10" i="7"/>
  <c r="AL10" i="7"/>
  <c r="AH10" i="7"/>
  <c r="AD10" i="7"/>
  <c r="Z10" i="7"/>
  <c r="V10" i="7"/>
  <c r="R10" i="7"/>
  <c r="N10" i="7"/>
  <c r="J10" i="7"/>
  <c r="F10" i="7"/>
  <c r="B10" i="7"/>
  <c r="AM9" i="7"/>
  <c r="AI9" i="7"/>
  <c r="AE9" i="7"/>
  <c r="AA9" i="7"/>
  <c r="W9" i="7"/>
  <c r="S9" i="7"/>
  <c r="O9" i="7"/>
  <c r="K9" i="7"/>
  <c r="G9" i="7"/>
  <c r="C9" i="7"/>
  <c r="AN8" i="7"/>
  <c r="AJ8" i="7"/>
  <c r="AF8" i="7"/>
  <c r="AB8" i="7"/>
  <c r="X8" i="7"/>
  <c r="T8" i="7"/>
  <c r="P8" i="7"/>
  <c r="L8" i="7"/>
  <c r="H8" i="7"/>
  <c r="AM6" i="7"/>
  <c r="AI6" i="7"/>
  <c r="AE6" i="7"/>
  <c r="AA6" i="7"/>
  <c r="W6" i="7"/>
  <c r="S6" i="7"/>
  <c r="O6" i="7"/>
  <c r="K6" i="7"/>
  <c r="G6" i="7"/>
  <c r="C6" i="7"/>
  <c r="AN5" i="7"/>
  <c r="AJ5" i="7"/>
  <c r="AF5" i="7"/>
  <c r="AB5" i="7"/>
  <c r="X5" i="7"/>
  <c r="T5" i="7"/>
  <c r="P5" i="7"/>
  <c r="L5" i="7"/>
  <c r="H5" i="7"/>
  <c r="B169" i="7" a="1"/>
  <c r="C169" i="7" s="1"/>
  <c r="P400" i="7"/>
  <c r="M400" i="7"/>
  <c r="G400" i="7"/>
  <c r="C433" i="7" a="1"/>
  <c r="E433" i="7" s="1"/>
  <c r="P264" i="7"/>
  <c r="M264" i="7"/>
  <c r="G264" i="7"/>
  <c r="G263" i="7"/>
  <c r="C145" i="1"/>
  <c r="B306" i="7" a="1"/>
  <c r="B306" i="7" s="1"/>
  <c r="B297" i="7" a="1"/>
  <c r="B297" i="7" s="1"/>
  <c r="B307" i="7" a="1"/>
  <c r="B307" i="7" s="1"/>
  <c r="C297" i="7" a="1"/>
  <c r="E297" i="7" s="1"/>
  <c r="K265" i="7" l="1"/>
  <c r="K401" i="7"/>
  <c r="AH53" i="7"/>
  <c r="W53" i="7"/>
  <c r="R7" i="7"/>
  <c r="G53" i="7"/>
  <c r="AG53" i="7"/>
  <c r="M53" i="7"/>
  <c r="R53" i="7"/>
  <c r="AI53" i="7"/>
  <c r="N53" i="7"/>
  <c r="AL53" i="7"/>
  <c r="P53" i="7"/>
  <c r="AF53" i="7"/>
  <c r="AC53" i="7"/>
  <c r="T53" i="7"/>
  <c r="AJ53" i="7"/>
  <c r="AK53" i="7"/>
  <c r="O53" i="7"/>
  <c r="V53" i="7"/>
  <c r="AM53" i="7"/>
  <c r="H53" i="7"/>
  <c r="X53" i="7"/>
  <c r="AN53" i="7"/>
  <c r="F53" i="7"/>
  <c r="Y53" i="7"/>
  <c r="C53" i="7"/>
  <c r="K53" i="7"/>
  <c r="L53" i="7"/>
  <c r="AB53" i="7"/>
  <c r="Z53" i="7"/>
  <c r="E53" i="7"/>
  <c r="AA53" i="7"/>
  <c r="Q53" i="7"/>
  <c r="C144" i="1"/>
  <c r="B264" i="7"/>
  <c r="H158" i="7"/>
  <c r="H27" i="7"/>
  <c r="H18" i="7"/>
  <c r="S158" i="7"/>
  <c r="S18" i="7"/>
  <c r="S27" i="7"/>
  <c r="X158" i="7"/>
  <c r="X27" i="7"/>
  <c r="X18" i="7"/>
  <c r="AO158" i="7"/>
  <c r="AO27" i="7"/>
  <c r="AO18" i="7"/>
  <c r="AO16" i="7"/>
  <c r="AK158" i="7"/>
  <c r="AK27" i="7"/>
  <c r="AK18" i="7"/>
  <c r="AK16" i="7"/>
  <c r="G158" i="7"/>
  <c r="G18" i="7"/>
  <c r="G27" i="7"/>
  <c r="L158" i="7"/>
  <c r="L27" i="7"/>
  <c r="L18" i="7"/>
  <c r="AB158" i="7"/>
  <c r="AB27" i="7"/>
  <c r="AB18" i="7"/>
  <c r="AB16" i="7"/>
  <c r="B18" i="7"/>
  <c r="B16" i="7"/>
  <c r="C158" i="7"/>
  <c r="C18" i="7"/>
  <c r="C27" i="7"/>
  <c r="Y158" i="7"/>
  <c r="Y27" i="7"/>
  <c r="Y18" i="7"/>
  <c r="U158" i="7"/>
  <c r="U27" i="7"/>
  <c r="U18" i="7"/>
  <c r="AP158" i="7"/>
  <c r="AP27" i="7"/>
  <c r="AP18" i="7"/>
  <c r="AP16" i="7"/>
  <c r="M158" i="7"/>
  <c r="M27" i="7"/>
  <c r="M18" i="7"/>
  <c r="Q158" i="7"/>
  <c r="Q27" i="7"/>
  <c r="Q18" i="7"/>
  <c r="R158" i="7"/>
  <c r="R27" i="7"/>
  <c r="R18" i="7"/>
  <c r="P158" i="7"/>
  <c r="P27" i="7"/>
  <c r="P18" i="7"/>
  <c r="AF158" i="7"/>
  <c r="AF27" i="7"/>
  <c r="AF18" i="7"/>
  <c r="AF16" i="7"/>
  <c r="I158" i="7"/>
  <c r="I27" i="7"/>
  <c r="I18" i="7"/>
  <c r="AD158" i="7"/>
  <c r="AD27" i="7"/>
  <c r="AD18" i="7"/>
  <c r="AD16" i="7"/>
  <c r="E158" i="7"/>
  <c r="E27" i="7"/>
  <c r="E18" i="7"/>
  <c r="Z158" i="7"/>
  <c r="Z27" i="7"/>
  <c r="Z18" i="7"/>
  <c r="K158" i="7"/>
  <c r="K27" i="7"/>
  <c r="K18" i="7"/>
  <c r="W158" i="7"/>
  <c r="W18" i="7"/>
  <c r="W27" i="7"/>
  <c r="AA158" i="7"/>
  <c r="AA27" i="7"/>
  <c r="AA18" i="7"/>
  <c r="AC158" i="7"/>
  <c r="AC27" i="7"/>
  <c r="AC18" i="7"/>
  <c r="AC16" i="7"/>
  <c r="AN158" i="7"/>
  <c r="AN27" i="7"/>
  <c r="AN18" i="7"/>
  <c r="AN16" i="7"/>
  <c r="O158" i="7"/>
  <c r="O27" i="7"/>
  <c r="O18" i="7"/>
  <c r="AG158" i="7"/>
  <c r="AG27" i="7"/>
  <c r="AG18" i="7"/>
  <c r="AG16" i="7"/>
  <c r="F158" i="7"/>
  <c r="F27" i="7"/>
  <c r="F18" i="7"/>
  <c r="T158" i="7"/>
  <c r="T27" i="7"/>
  <c r="T18" i="7"/>
  <c r="AJ158" i="7"/>
  <c r="AJ27" i="7"/>
  <c r="AJ18" i="7"/>
  <c r="AJ16" i="7"/>
  <c r="N158" i="7"/>
  <c r="N27" i="7"/>
  <c r="N18" i="7"/>
  <c r="AI16" i="7"/>
  <c r="AI158" i="7"/>
  <c r="AI18" i="7"/>
  <c r="AI27" i="7"/>
  <c r="J158" i="7"/>
  <c r="J27" i="7"/>
  <c r="J18" i="7"/>
  <c r="AE16" i="7"/>
  <c r="AE158" i="7"/>
  <c r="AE27" i="7"/>
  <c r="AE18" i="7"/>
  <c r="V158" i="7"/>
  <c r="V27" i="7"/>
  <c r="V18" i="7"/>
  <c r="AH158" i="7"/>
  <c r="AH27" i="7"/>
  <c r="AH18" i="7"/>
  <c r="AH16" i="7"/>
  <c r="AL158" i="7"/>
  <c r="AL27" i="7"/>
  <c r="AL18" i="7"/>
  <c r="AL16" i="7"/>
  <c r="AM16" i="7"/>
  <c r="AM158" i="7"/>
  <c r="AM18" i="7"/>
  <c r="AM27" i="7"/>
  <c r="G7" i="7"/>
  <c r="M7" i="7"/>
  <c r="Y7" i="7"/>
  <c r="W7" i="7"/>
  <c r="AM7" i="7"/>
  <c r="K7" i="7"/>
  <c r="AA7" i="7"/>
  <c r="F7" i="7"/>
  <c r="AC7" i="7"/>
  <c r="V7" i="7"/>
  <c r="E7" i="7"/>
  <c r="AG7" i="7"/>
  <c r="AH7" i="7"/>
  <c r="N7" i="7"/>
  <c r="I7" i="7"/>
  <c r="Q7" i="7"/>
  <c r="AL7" i="7"/>
  <c r="AI7" i="7"/>
  <c r="U7" i="7"/>
  <c r="C7" i="7"/>
  <c r="S7" i="7"/>
  <c r="AE7" i="7"/>
  <c r="Z7" i="7"/>
  <c r="AO7" i="7"/>
  <c r="O7" i="7"/>
  <c r="AK7" i="7"/>
  <c r="AD7" i="7"/>
  <c r="J7" i="7"/>
  <c r="AP7" i="7"/>
  <c r="L7" i="7"/>
  <c r="AB7" i="7"/>
  <c r="B7" i="7"/>
  <c r="H7" i="7"/>
  <c r="AN7" i="7"/>
  <c r="P7" i="7"/>
  <c r="AF7" i="7"/>
  <c r="X7" i="7"/>
  <c r="T7" i="7"/>
  <c r="AJ7" i="7"/>
  <c r="B400" i="7"/>
  <c r="AK170" i="7"/>
  <c r="AC170" i="7"/>
  <c r="U170" i="7"/>
  <c r="M170" i="7"/>
  <c r="E170" i="7"/>
  <c r="AL169" i="7"/>
  <c r="AH169" i="7"/>
  <c r="Z169" i="7"/>
  <c r="R169" i="7"/>
  <c r="J169" i="7"/>
  <c r="B169" i="7"/>
  <c r="AJ170" i="7"/>
  <c r="X170" i="7"/>
  <c r="L170" i="7"/>
  <c r="D170" i="7"/>
  <c r="AK169" i="7"/>
  <c r="AG169" i="7"/>
  <c r="Y169" i="7"/>
  <c r="Q169" i="7"/>
  <c r="M169" i="7"/>
  <c r="E169" i="7"/>
  <c r="AM170" i="7"/>
  <c r="AI170" i="7"/>
  <c r="AE170" i="7"/>
  <c r="AA170" i="7"/>
  <c r="W170" i="7"/>
  <c r="S170" i="7"/>
  <c r="O170" i="7"/>
  <c r="K170" i="7"/>
  <c r="G170" i="7"/>
  <c r="C170" i="7"/>
  <c r="AN169" i="7"/>
  <c r="AJ169" i="7"/>
  <c r="AF169" i="7"/>
  <c r="AB169" i="7"/>
  <c r="X169" i="7"/>
  <c r="T169" i="7"/>
  <c r="P169" i="7"/>
  <c r="L169" i="7"/>
  <c r="H169" i="7"/>
  <c r="D169" i="7"/>
  <c r="AO170" i="7"/>
  <c r="AG170" i="7"/>
  <c r="Y170" i="7"/>
  <c r="Q170" i="7"/>
  <c r="I170" i="7"/>
  <c r="AP169" i="7"/>
  <c r="AD169" i="7"/>
  <c r="V169" i="7"/>
  <c r="N169" i="7"/>
  <c r="F169" i="7"/>
  <c r="AN170" i="7"/>
  <c r="AF170" i="7"/>
  <c r="AB170" i="7"/>
  <c r="T170" i="7"/>
  <c r="P170" i="7"/>
  <c r="H170" i="7"/>
  <c r="AO169" i="7"/>
  <c r="AC169" i="7"/>
  <c r="U169" i="7"/>
  <c r="I169" i="7"/>
  <c r="AP170" i="7"/>
  <c r="AL170" i="7"/>
  <c r="AH170" i="7"/>
  <c r="AD170" i="7"/>
  <c r="Z170" i="7"/>
  <c r="V170" i="7"/>
  <c r="R170" i="7"/>
  <c r="N170" i="7"/>
  <c r="J170" i="7"/>
  <c r="F170" i="7"/>
  <c r="B170" i="7"/>
  <c r="AM169" i="7"/>
  <c r="AI169" i="7"/>
  <c r="AE169" i="7"/>
  <c r="AA169" i="7"/>
  <c r="W169" i="7"/>
  <c r="S169" i="7"/>
  <c r="O169" i="7"/>
  <c r="K169" i="7"/>
  <c r="G169" i="7"/>
  <c r="AM433" i="7"/>
  <c r="AH433" i="7"/>
  <c r="AB433" i="7"/>
  <c r="W433" i="7"/>
  <c r="R433" i="7"/>
  <c r="L433" i="7"/>
  <c r="G433" i="7"/>
  <c r="AL433" i="7"/>
  <c r="AF433" i="7"/>
  <c r="AA433" i="7"/>
  <c r="V433" i="7"/>
  <c r="P433" i="7"/>
  <c r="K433" i="7"/>
  <c r="F433" i="7"/>
  <c r="AP433" i="7"/>
  <c r="AJ433" i="7"/>
  <c r="AE433" i="7"/>
  <c r="Z433" i="7"/>
  <c r="T433" i="7"/>
  <c r="O433" i="7"/>
  <c r="J433" i="7"/>
  <c r="D433" i="7"/>
  <c r="AN433" i="7"/>
  <c r="AI433" i="7"/>
  <c r="AD433" i="7"/>
  <c r="X433" i="7"/>
  <c r="S433" i="7"/>
  <c r="N433" i="7"/>
  <c r="H433" i="7"/>
  <c r="C433" i="7"/>
  <c r="AO433" i="7"/>
  <c r="AK433" i="7"/>
  <c r="AG433" i="7"/>
  <c r="AC433" i="7"/>
  <c r="Y433" i="7"/>
  <c r="U433" i="7"/>
  <c r="Q433" i="7"/>
  <c r="M433" i="7"/>
  <c r="I433" i="7"/>
  <c r="AM297" i="7"/>
  <c r="AH297" i="7"/>
  <c r="AB297" i="7"/>
  <c r="W297" i="7"/>
  <c r="R297" i="7"/>
  <c r="L297" i="7"/>
  <c r="G297" i="7"/>
  <c r="AL297" i="7"/>
  <c r="AF297" i="7"/>
  <c r="AA297" i="7"/>
  <c r="V297" i="7"/>
  <c r="P297" i="7"/>
  <c r="K297" i="7"/>
  <c r="F297" i="7"/>
  <c r="AE297" i="7"/>
  <c r="T297" i="7"/>
  <c r="J297" i="7"/>
  <c r="D297" i="7"/>
  <c r="AP297" i="7"/>
  <c r="AJ297" i="7"/>
  <c r="Z297" i="7"/>
  <c r="O297" i="7"/>
  <c r="AN297" i="7"/>
  <c r="AI297" i="7"/>
  <c r="AD297" i="7"/>
  <c r="X297" i="7"/>
  <c r="S297" i="7"/>
  <c r="N297" i="7"/>
  <c r="H297" i="7"/>
  <c r="C297" i="7"/>
  <c r="AO297" i="7"/>
  <c r="AK297" i="7"/>
  <c r="AG297" i="7"/>
  <c r="AC297" i="7"/>
  <c r="Y297" i="7"/>
  <c r="U297" i="7"/>
  <c r="Q297" i="7"/>
  <c r="M297" i="7"/>
  <c r="I297" i="7"/>
  <c r="B433" i="7" l="1" a="1"/>
  <c r="B433" i="7" s="1"/>
  <c r="B296" i="7" a="1"/>
  <c r="B296" i="7" s="1"/>
  <c r="B29" i="7" l="1" a="1"/>
  <c r="E29" i="7" s="1"/>
  <c r="D641" i="7" s="1"/>
  <c r="B28" i="7" a="1"/>
  <c r="B28" i="7" s="1"/>
  <c r="B19" i="7" a="1"/>
  <c r="E19" i="7" s="1"/>
  <c r="AN28" i="7" l="1"/>
  <c r="Q28" i="7"/>
  <c r="X28" i="7"/>
  <c r="AG28" i="7"/>
  <c r="P28" i="7"/>
  <c r="AF28" i="7"/>
  <c r="H28" i="7"/>
  <c r="AO28" i="7"/>
  <c r="Y28" i="7"/>
  <c r="I28" i="7"/>
  <c r="AK28" i="7"/>
  <c r="AC28" i="7"/>
  <c r="U28" i="7"/>
  <c r="M28" i="7"/>
  <c r="E28" i="7"/>
  <c r="AJ28" i="7"/>
  <c r="AB28" i="7"/>
  <c r="T28" i="7"/>
  <c r="L28" i="7"/>
  <c r="D28" i="7"/>
  <c r="AM28" i="7"/>
  <c r="AI28" i="7"/>
  <c r="AE28" i="7"/>
  <c r="AA28" i="7"/>
  <c r="W28" i="7"/>
  <c r="S28" i="7"/>
  <c r="O28" i="7"/>
  <c r="K28" i="7"/>
  <c r="G28" i="7"/>
  <c r="C28" i="7"/>
  <c r="AP28" i="7"/>
  <c r="AL28" i="7"/>
  <c r="AH28" i="7"/>
  <c r="AD28" i="7"/>
  <c r="Z28" i="7"/>
  <c r="V28" i="7"/>
  <c r="R28" i="7"/>
  <c r="N28" i="7"/>
  <c r="J28" i="7"/>
  <c r="F28" i="7"/>
  <c r="AL19" i="7"/>
  <c r="AG19" i="7"/>
  <c r="AA19" i="7"/>
  <c r="V19" i="7"/>
  <c r="O19" i="7"/>
  <c r="G19" i="7"/>
  <c r="AK19" i="7"/>
  <c r="Z19" i="7"/>
  <c r="N19" i="7"/>
  <c r="AO19" i="7"/>
  <c r="AI19" i="7"/>
  <c r="AD19" i="7"/>
  <c r="Y19" i="7"/>
  <c r="S19" i="7"/>
  <c r="K19" i="7"/>
  <c r="C19" i="7"/>
  <c r="AP19" i="7"/>
  <c r="AE19" i="7"/>
  <c r="U19" i="7"/>
  <c r="F19" i="7"/>
  <c r="AM19" i="7"/>
  <c r="AH19" i="7"/>
  <c r="AC19" i="7"/>
  <c r="W19" i="7"/>
  <c r="R19" i="7"/>
  <c r="J19" i="7"/>
  <c r="B19" i="7"/>
  <c r="AN29" i="7"/>
  <c r="AM641" i="7" s="1"/>
  <c r="AJ29" i="7"/>
  <c r="AI641" i="7" s="1"/>
  <c r="AF29" i="7"/>
  <c r="AE641" i="7" s="1"/>
  <c r="AB29" i="7"/>
  <c r="AA641" i="7" s="1"/>
  <c r="X29" i="7"/>
  <c r="W641" i="7" s="1"/>
  <c r="T29" i="7"/>
  <c r="S641" i="7" s="1"/>
  <c r="P29" i="7"/>
  <c r="O641" i="7" s="1"/>
  <c r="L29" i="7"/>
  <c r="K641" i="7" s="1"/>
  <c r="H29" i="7"/>
  <c r="G641" i="7" s="1"/>
  <c r="D29" i="7"/>
  <c r="C641" i="7" s="1"/>
  <c r="AM29" i="7"/>
  <c r="AL641" i="7" s="1"/>
  <c r="AI29" i="7"/>
  <c r="AH641" i="7" s="1"/>
  <c r="AE29" i="7"/>
  <c r="AD641" i="7" s="1"/>
  <c r="AA29" i="7"/>
  <c r="Z641" i="7" s="1"/>
  <c r="W29" i="7"/>
  <c r="V641" i="7" s="1"/>
  <c r="S29" i="7"/>
  <c r="R641" i="7" s="1"/>
  <c r="O29" i="7"/>
  <c r="N641" i="7" s="1"/>
  <c r="K29" i="7"/>
  <c r="J641" i="7" s="1"/>
  <c r="G29" i="7"/>
  <c r="F641" i="7" s="1"/>
  <c r="C29" i="7"/>
  <c r="B641" i="7" s="1"/>
  <c r="B639" i="7" s="1"/>
  <c r="AP29" i="7"/>
  <c r="AO641" i="7" s="1"/>
  <c r="AL29" i="7"/>
  <c r="AK641" i="7" s="1"/>
  <c r="AH29" i="7"/>
  <c r="AG641" i="7" s="1"/>
  <c r="AD29" i="7"/>
  <c r="AC641" i="7" s="1"/>
  <c r="Z29" i="7"/>
  <c r="Y641" i="7" s="1"/>
  <c r="V29" i="7"/>
  <c r="U641" i="7" s="1"/>
  <c r="R29" i="7"/>
  <c r="Q641" i="7" s="1"/>
  <c r="N29" i="7"/>
  <c r="M641" i="7" s="1"/>
  <c r="J29" i="7"/>
  <c r="I641" i="7" s="1"/>
  <c r="F29" i="7"/>
  <c r="E641" i="7" s="1"/>
  <c r="B29" i="7"/>
  <c r="AO29" i="7"/>
  <c r="AN641" i="7" s="1"/>
  <c r="AK29" i="7"/>
  <c r="AJ641" i="7" s="1"/>
  <c r="AG29" i="7"/>
  <c r="AF641" i="7" s="1"/>
  <c r="AC29" i="7"/>
  <c r="AB641" i="7" s="1"/>
  <c r="Y29" i="7"/>
  <c r="X641" i="7" s="1"/>
  <c r="U29" i="7"/>
  <c r="T641" i="7" s="1"/>
  <c r="Q29" i="7"/>
  <c r="P641" i="7" s="1"/>
  <c r="M29" i="7"/>
  <c r="L641" i="7" s="1"/>
  <c r="I29" i="7"/>
  <c r="H641" i="7" s="1"/>
  <c r="AN19" i="7"/>
  <c r="AJ19" i="7"/>
  <c r="AF19" i="7"/>
  <c r="AB19" i="7"/>
  <c r="X19" i="7"/>
  <c r="T19" i="7"/>
  <c r="P19" i="7"/>
  <c r="L19" i="7"/>
  <c r="H19" i="7"/>
  <c r="D19" i="7"/>
  <c r="Q19" i="7"/>
  <c r="M19" i="7"/>
  <c r="I19" i="7"/>
  <c r="B251" i="7" l="1" a="1"/>
  <c r="D251" i="7" s="1"/>
  <c r="B211" i="7" a="1"/>
  <c r="I211" i="7" s="1"/>
  <c r="AL251" i="7" l="1"/>
  <c r="AG251" i="7"/>
  <c r="AA251" i="7"/>
  <c r="V251" i="7"/>
  <c r="Q251" i="7"/>
  <c r="K251" i="7"/>
  <c r="F251" i="7"/>
  <c r="AP251" i="7"/>
  <c r="AK251" i="7"/>
  <c r="AE251" i="7"/>
  <c r="Z251" i="7"/>
  <c r="U251" i="7"/>
  <c r="O251" i="7"/>
  <c r="J251" i="7"/>
  <c r="E251" i="7"/>
  <c r="AO251" i="7"/>
  <c r="AI251" i="7"/>
  <c r="AD251" i="7"/>
  <c r="Y251" i="7"/>
  <c r="S251" i="7"/>
  <c r="N251" i="7"/>
  <c r="I251" i="7"/>
  <c r="C251" i="7"/>
  <c r="AM251" i="7"/>
  <c r="AH251" i="7"/>
  <c r="AC251" i="7"/>
  <c r="W251" i="7"/>
  <c r="R251" i="7"/>
  <c r="M251" i="7"/>
  <c r="G251" i="7"/>
  <c r="B251" i="7"/>
  <c r="AN251" i="7"/>
  <c r="AJ251" i="7"/>
  <c r="AF251" i="7"/>
  <c r="AB251" i="7"/>
  <c r="X251" i="7"/>
  <c r="T251" i="7"/>
  <c r="P251" i="7"/>
  <c r="L251" i="7"/>
  <c r="H251" i="7"/>
  <c r="AO211" i="7"/>
  <c r="AG211" i="7"/>
  <c r="Y211" i="7"/>
  <c r="Q211" i="7"/>
  <c r="E211" i="7"/>
  <c r="AN211" i="7"/>
  <c r="AJ211" i="7"/>
  <c r="AF211" i="7"/>
  <c r="AB211" i="7"/>
  <c r="X211" i="7"/>
  <c r="T211" i="7"/>
  <c r="P211" i="7"/>
  <c r="L211" i="7"/>
  <c r="H211" i="7"/>
  <c r="D211" i="7"/>
  <c r="AM211" i="7"/>
  <c r="AI211" i="7"/>
  <c r="AE211" i="7"/>
  <c r="AA211" i="7"/>
  <c r="W211" i="7"/>
  <c r="S211" i="7"/>
  <c r="O211" i="7"/>
  <c r="K211" i="7"/>
  <c r="G211" i="7"/>
  <c r="C211" i="7"/>
  <c r="AP211" i="7"/>
  <c r="AL211" i="7"/>
  <c r="AH211" i="7"/>
  <c r="AD211" i="7"/>
  <c r="Z211" i="7"/>
  <c r="V211" i="7"/>
  <c r="R211" i="7"/>
  <c r="N211" i="7"/>
  <c r="J211" i="7"/>
  <c r="F211" i="7"/>
  <c r="B211" i="7"/>
  <c r="AK211" i="7"/>
  <c r="AC211" i="7"/>
  <c r="U211" i="7"/>
  <c r="M211" i="7"/>
  <c r="C2" i="7"/>
  <c r="C71" i="7" l="1"/>
  <c r="C618" i="7"/>
  <c r="C619" i="7"/>
  <c r="D2" i="7"/>
  <c r="D71" i="7" l="1"/>
  <c r="D619" i="7"/>
  <c r="D618" i="7"/>
  <c r="E2" i="7"/>
  <c r="E71" i="7" l="1"/>
  <c r="E619" i="7"/>
  <c r="E618" i="7"/>
  <c r="F2" i="7"/>
  <c r="C39" i="1"/>
  <c r="F71" i="7" l="1"/>
  <c r="F619" i="7"/>
  <c r="F618" i="7"/>
  <c r="G2" i="7"/>
  <c r="B14" i="7" a="1"/>
  <c r="C14" i="7" s="1"/>
  <c r="B13" i="7" a="1"/>
  <c r="G13" i="7" s="1"/>
  <c r="G71" i="7" l="1"/>
  <c r="G619" i="7"/>
  <c r="G618" i="7"/>
  <c r="H2" i="7"/>
  <c r="AP14" i="7"/>
  <c r="B14" i="7"/>
  <c r="Q14" i="7"/>
  <c r="AF14" i="7"/>
  <c r="X14" i="7"/>
  <c r="P14" i="7"/>
  <c r="H14" i="7"/>
  <c r="AH14" i="7"/>
  <c r="J14" i="7"/>
  <c r="Y14" i="7"/>
  <c r="AM14" i="7"/>
  <c r="O14" i="7"/>
  <c r="G14" i="7"/>
  <c r="W14" i="7"/>
  <c r="AD14" i="7"/>
  <c r="N14" i="7"/>
  <c r="AC14" i="7"/>
  <c r="E14" i="7"/>
  <c r="AJ14" i="7"/>
  <c r="AB14" i="7"/>
  <c r="T14" i="7"/>
  <c r="L14" i="7"/>
  <c r="D14" i="7"/>
  <c r="Z14" i="7"/>
  <c r="R14" i="7"/>
  <c r="AO14" i="7"/>
  <c r="AG14" i="7"/>
  <c r="I14" i="7"/>
  <c r="AN14" i="7"/>
  <c r="AE14" i="7"/>
  <c r="AL14" i="7"/>
  <c r="V14" i="7"/>
  <c r="F14" i="7"/>
  <c r="AK14" i="7"/>
  <c r="U14" i="7"/>
  <c r="M14" i="7"/>
  <c r="AI14" i="7"/>
  <c r="AA14" i="7"/>
  <c r="S14" i="7"/>
  <c r="K14" i="7"/>
  <c r="AN13" i="7"/>
  <c r="AF13" i="7"/>
  <c r="X13" i="7"/>
  <c r="P13" i="7"/>
  <c r="H13" i="7"/>
  <c r="AL13" i="7"/>
  <c r="AD13" i="7"/>
  <c r="V13" i="7"/>
  <c r="N13" i="7"/>
  <c r="F13" i="7"/>
  <c r="AK13" i="7"/>
  <c r="AC13" i="7"/>
  <c r="U13" i="7"/>
  <c r="M13" i="7"/>
  <c r="E13" i="7"/>
  <c r="AJ13" i="7"/>
  <c r="AB13" i="7"/>
  <c r="T13" i="7"/>
  <c r="L13" i="7"/>
  <c r="D13" i="7"/>
  <c r="AI13" i="7"/>
  <c r="AA13" i="7"/>
  <c r="S13" i="7"/>
  <c r="K13" i="7"/>
  <c r="C13" i="7"/>
  <c r="AP13" i="7"/>
  <c r="AH13" i="7"/>
  <c r="Z13" i="7"/>
  <c r="R13" i="7"/>
  <c r="J13" i="7"/>
  <c r="B13" i="7"/>
  <c r="AO13" i="7"/>
  <c r="AG13" i="7"/>
  <c r="Y13" i="7"/>
  <c r="Q13" i="7"/>
  <c r="I13" i="7"/>
  <c r="AM13" i="7"/>
  <c r="AE13" i="7"/>
  <c r="W13" i="7"/>
  <c r="O13" i="7"/>
  <c r="H71" i="7" l="1"/>
  <c r="H619" i="7"/>
  <c r="H618" i="7"/>
  <c r="I2" i="7"/>
  <c r="B15" i="7"/>
  <c r="D15" i="7"/>
  <c r="D16" i="7" s="1"/>
  <c r="AN15" i="7"/>
  <c r="AF15" i="7"/>
  <c r="P15" i="7"/>
  <c r="P16" i="7" s="1"/>
  <c r="H15" i="7"/>
  <c r="H16" i="7" s="1"/>
  <c r="AI15" i="7"/>
  <c r="AA15" i="7"/>
  <c r="AA16" i="7" s="1"/>
  <c r="S15" i="7"/>
  <c r="S16" i="7" s="1"/>
  <c r="K15" i="7"/>
  <c r="K16" i="7" s="1"/>
  <c r="C15" i="7"/>
  <c r="C16" i="7" s="1"/>
  <c r="AP15" i="7"/>
  <c r="AH15" i="7"/>
  <c r="Z15" i="7"/>
  <c r="Z16" i="7" s="1"/>
  <c r="R15" i="7"/>
  <c r="R16" i="7" s="1"/>
  <c r="J15" i="7"/>
  <c r="J16" i="7" s="1"/>
  <c r="AO15" i="7"/>
  <c r="AG15" i="7"/>
  <c r="Y15" i="7"/>
  <c r="Y16" i="7" s="1"/>
  <c r="Q15" i="7"/>
  <c r="Q16" i="7" s="1"/>
  <c r="I15" i="7"/>
  <c r="I16" i="7" s="1"/>
  <c r="AM15" i="7"/>
  <c r="AE15" i="7"/>
  <c r="W15" i="7"/>
  <c r="W16" i="7" s="1"/>
  <c r="O15" i="7"/>
  <c r="O16" i="7" s="1"/>
  <c r="G15" i="7"/>
  <c r="G16" i="7" s="1"/>
  <c r="AL15" i="7"/>
  <c r="AD15" i="7"/>
  <c r="V15" i="7"/>
  <c r="V16" i="7" s="1"/>
  <c r="N15" i="7"/>
  <c r="N16" i="7" s="1"/>
  <c r="F15" i="7"/>
  <c r="F16" i="7" s="1"/>
  <c r="AK15" i="7"/>
  <c r="AC15" i="7"/>
  <c r="U15" i="7"/>
  <c r="U16" i="7" s="1"/>
  <c r="M15" i="7"/>
  <c r="M16" i="7" s="1"/>
  <c r="E15" i="7"/>
  <c r="E16" i="7" s="1"/>
  <c r="AJ15" i="7"/>
  <c r="AB15" i="7"/>
  <c r="T15" i="7"/>
  <c r="T16" i="7" s="1"/>
  <c r="L15" i="7"/>
  <c r="L16" i="7" s="1"/>
  <c r="B629" i="7" a="1"/>
  <c r="C629" i="7" s="1"/>
  <c r="B628" i="7" a="1"/>
  <c r="C628" i="7" s="1"/>
  <c r="B627" i="7" a="1"/>
  <c r="B627" i="7" s="1"/>
  <c r="I71" i="7" l="1"/>
  <c r="I619" i="7"/>
  <c r="I618" i="7"/>
  <c r="J2" i="7"/>
  <c r="X15" i="7"/>
  <c r="X16" i="7" s="1"/>
  <c r="AC628" i="7"/>
  <c r="M628" i="7"/>
  <c r="AP628" i="7"/>
  <c r="Z628" i="7"/>
  <c r="J628" i="7"/>
  <c r="AD628" i="7"/>
  <c r="AO628" i="7"/>
  <c r="Y628" i="7"/>
  <c r="AL628" i="7"/>
  <c r="V628" i="7"/>
  <c r="F628" i="7"/>
  <c r="AK628" i="7"/>
  <c r="U628" i="7"/>
  <c r="E628" i="7"/>
  <c r="AG628" i="7"/>
  <c r="Q628" i="7"/>
  <c r="N628" i="7"/>
  <c r="I628" i="7"/>
  <c r="AH628" i="7"/>
  <c r="R628" i="7"/>
  <c r="B628" i="7"/>
  <c r="AL629" i="7"/>
  <c r="AD629" i="7"/>
  <c r="V629" i="7"/>
  <c r="N629" i="7"/>
  <c r="F629" i="7"/>
  <c r="AK629" i="7"/>
  <c r="AC629" i="7"/>
  <c r="U629" i="7"/>
  <c r="M629" i="7"/>
  <c r="E629" i="7"/>
  <c r="AN629" i="7"/>
  <c r="AJ629" i="7"/>
  <c r="AF629" i="7"/>
  <c r="AB629" i="7"/>
  <c r="X629" i="7"/>
  <c r="T629" i="7"/>
  <c r="P629" i="7"/>
  <c r="L629" i="7"/>
  <c r="H629" i="7"/>
  <c r="D629" i="7"/>
  <c r="AP629" i="7"/>
  <c r="AH629" i="7"/>
  <c r="Z629" i="7"/>
  <c r="R629" i="7"/>
  <c r="J629" i="7"/>
  <c r="B629" i="7"/>
  <c r="C626" i="7" s="1"/>
  <c r="AO629" i="7"/>
  <c r="AG629" i="7"/>
  <c r="Y629" i="7"/>
  <c r="Q629" i="7"/>
  <c r="I629" i="7"/>
  <c r="AM629" i="7"/>
  <c r="AI629" i="7"/>
  <c r="AE629" i="7"/>
  <c r="AA629" i="7"/>
  <c r="W629" i="7"/>
  <c r="S629" i="7"/>
  <c r="O629" i="7"/>
  <c r="K629" i="7"/>
  <c r="G629" i="7"/>
  <c r="AN628" i="7"/>
  <c r="AJ628" i="7"/>
  <c r="AF628" i="7"/>
  <c r="AB628" i="7"/>
  <c r="X628" i="7"/>
  <c r="T628" i="7"/>
  <c r="P628" i="7"/>
  <c r="L628" i="7"/>
  <c r="H628" i="7"/>
  <c r="D628" i="7"/>
  <c r="AM628" i="7"/>
  <c r="AI628" i="7"/>
  <c r="AE628" i="7"/>
  <c r="AA628" i="7"/>
  <c r="W628" i="7"/>
  <c r="S628" i="7"/>
  <c r="O628" i="7"/>
  <c r="K628" i="7"/>
  <c r="G628" i="7"/>
  <c r="AN627" i="7"/>
  <c r="AF627" i="7"/>
  <c r="X627" i="7"/>
  <c r="P627" i="7"/>
  <c r="H627" i="7"/>
  <c r="AM627" i="7"/>
  <c r="AE627" i="7"/>
  <c r="AA627" i="7"/>
  <c r="W627" i="7"/>
  <c r="S627" i="7"/>
  <c r="O627" i="7"/>
  <c r="K627" i="7"/>
  <c r="G627" i="7"/>
  <c r="C627" i="7"/>
  <c r="AO627" i="7"/>
  <c r="AK627" i="7"/>
  <c r="AG627" i="7"/>
  <c r="AC627" i="7"/>
  <c r="Y627" i="7"/>
  <c r="U627" i="7"/>
  <c r="Q627" i="7"/>
  <c r="M627" i="7"/>
  <c r="I627" i="7"/>
  <c r="E627" i="7"/>
  <c r="AJ627" i="7"/>
  <c r="AB627" i="7"/>
  <c r="T627" i="7"/>
  <c r="L627" i="7"/>
  <c r="D627" i="7"/>
  <c r="AI627" i="7"/>
  <c r="AP627" i="7"/>
  <c r="AL627" i="7"/>
  <c r="AH627" i="7"/>
  <c r="AD627" i="7"/>
  <c r="Z627" i="7"/>
  <c r="V627" i="7"/>
  <c r="R627" i="7"/>
  <c r="N627" i="7"/>
  <c r="J627" i="7"/>
  <c r="F627" i="7"/>
  <c r="J71" i="7" l="1"/>
  <c r="J619" i="7"/>
  <c r="J618" i="7"/>
  <c r="K2" i="7"/>
  <c r="K71" i="7" l="1"/>
  <c r="K619" i="7"/>
  <c r="K618" i="7"/>
  <c r="L2" i="7"/>
  <c r="L71" i="7" l="1"/>
  <c r="L619" i="7"/>
  <c r="L618" i="7"/>
  <c r="M2" i="7"/>
  <c r="M71" i="7" l="1"/>
  <c r="M619" i="7"/>
  <c r="M618" i="7"/>
  <c r="N2" i="7"/>
  <c r="N71" i="7" l="1"/>
  <c r="N619" i="7"/>
  <c r="N618" i="7"/>
  <c r="O2" i="7"/>
  <c r="O71" i="7" l="1"/>
  <c r="O618" i="7"/>
  <c r="O619" i="7"/>
  <c r="P2" i="7"/>
  <c r="B104" i="7"/>
  <c r="G157" i="7"/>
  <c r="AM157" i="7"/>
  <c r="AF157" i="7"/>
  <c r="R157" i="7"/>
  <c r="Y157" i="7"/>
  <c r="AL157" i="7"/>
  <c r="K157" i="7"/>
  <c r="D157" i="7"/>
  <c r="AJ157" i="7"/>
  <c r="Z157" i="7"/>
  <c r="AK157" i="7"/>
  <c r="AP157" i="7"/>
  <c r="M157" i="7"/>
  <c r="O157" i="7"/>
  <c r="I157" i="7"/>
  <c r="H157" i="7"/>
  <c r="AN157" i="7"/>
  <c r="AH157" i="7"/>
  <c r="S157" i="7"/>
  <c r="L157" i="7"/>
  <c r="W157" i="7"/>
  <c r="P157" i="7"/>
  <c r="AA157" i="7"/>
  <c r="T157" i="7"/>
  <c r="F157" i="7"/>
  <c r="U157" i="7"/>
  <c r="AE157" i="7"/>
  <c r="X157" i="7"/>
  <c r="E157" i="7"/>
  <c r="Q157" i="7"/>
  <c r="AD157" i="7"/>
  <c r="AG157" i="7"/>
  <c r="AI157" i="7"/>
  <c r="AB157" i="7"/>
  <c r="J157" i="7"/>
  <c r="N157" i="7"/>
  <c r="AC157" i="7"/>
  <c r="AO157" i="7"/>
  <c r="V157" i="7"/>
  <c r="D147" i="1"/>
  <c r="P71" i="7" l="1"/>
  <c r="P619" i="7"/>
  <c r="P618" i="7"/>
  <c r="Q2" i="7"/>
  <c r="E147" i="1"/>
  <c r="Q71" i="7" l="1"/>
  <c r="Q619" i="7"/>
  <c r="Q618" i="7"/>
  <c r="F147" i="1"/>
  <c r="G147" i="1" s="1"/>
  <c r="R2" i="7"/>
  <c r="B95" i="7"/>
  <c r="R71" i="7" l="1"/>
  <c r="R619" i="7"/>
  <c r="R618" i="7"/>
  <c r="S2" i="7"/>
  <c r="H147" i="1"/>
  <c r="B94" i="7"/>
  <c r="S71" i="7" l="1"/>
  <c r="S619" i="7"/>
  <c r="S618" i="7"/>
  <c r="T2" i="7"/>
  <c r="S20" i="7"/>
  <c r="S21" i="7" s="1"/>
  <c r="S22" i="7" s="1"/>
  <c r="B20" i="7"/>
  <c r="B21" i="7" s="1"/>
  <c r="AN20" i="7"/>
  <c r="AN21" i="7" s="1"/>
  <c r="AN22" i="7" s="1"/>
  <c r="Q20" i="7"/>
  <c r="Q21" i="7" s="1"/>
  <c r="Q22" i="7" s="1"/>
  <c r="AL20" i="7"/>
  <c r="AL21" i="7" s="1"/>
  <c r="AL22" i="7" s="1"/>
  <c r="AA20" i="7"/>
  <c r="AA21" i="7" s="1"/>
  <c r="AA22" i="7" s="1"/>
  <c r="J20" i="7"/>
  <c r="J21" i="7" s="1"/>
  <c r="J22" i="7" s="1"/>
  <c r="AF20" i="7"/>
  <c r="AF21" i="7" s="1"/>
  <c r="AF22" i="7" s="1"/>
  <c r="Y20" i="7"/>
  <c r="Y21" i="7" s="1"/>
  <c r="Y22" i="7" s="1"/>
  <c r="D20" i="7"/>
  <c r="D21" i="7" s="1"/>
  <c r="D22" i="7" s="1"/>
  <c r="F15" i="1"/>
  <c r="C20" i="7"/>
  <c r="C21" i="7" s="1"/>
  <c r="C22" i="7" s="1"/>
  <c r="C23" i="7" s="1"/>
  <c r="AI20" i="7"/>
  <c r="AI21" i="7" s="1"/>
  <c r="AI22" i="7" s="1"/>
  <c r="R20" i="7"/>
  <c r="R21" i="7" s="1"/>
  <c r="R22" i="7" s="1"/>
  <c r="G20" i="7"/>
  <c r="G21" i="7" s="1"/>
  <c r="G22" i="7" s="1"/>
  <c r="AG20" i="7"/>
  <c r="AG21" i="7" s="1"/>
  <c r="AG22" i="7" s="1"/>
  <c r="L20" i="7"/>
  <c r="L21" i="7" s="1"/>
  <c r="L22" i="7" s="1"/>
  <c r="E20" i="7"/>
  <c r="E21" i="7" s="1"/>
  <c r="E22" i="7" s="1"/>
  <c r="Z20" i="7"/>
  <c r="Z21" i="7" s="1"/>
  <c r="Z22" i="7" s="1"/>
  <c r="O20" i="7"/>
  <c r="O21" i="7" s="1"/>
  <c r="O22" i="7" s="1"/>
  <c r="AO20" i="7"/>
  <c r="AO21" i="7" s="1"/>
  <c r="AO22" i="7" s="1"/>
  <c r="T20" i="7"/>
  <c r="T21" i="7" s="1"/>
  <c r="T22" i="7" s="1"/>
  <c r="W20" i="7"/>
  <c r="W21" i="7" s="1"/>
  <c r="W22" i="7" s="1"/>
  <c r="M20" i="7"/>
  <c r="M21" i="7" s="1"/>
  <c r="M22" i="7" s="1"/>
  <c r="AH20" i="7"/>
  <c r="AH21" i="7" s="1"/>
  <c r="AH22" i="7" s="1"/>
  <c r="F20" i="7"/>
  <c r="F21" i="7" s="1"/>
  <c r="F22" i="7" s="1"/>
  <c r="AB20" i="7"/>
  <c r="AB21" i="7" s="1"/>
  <c r="AB22" i="7" s="1"/>
  <c r="U20" i="7"/>
  <c r="U21" i="7" s="1"/>
  <c r="U22" i="7" s="1"/>
  <c r="AP20" i="7"/>
  <c r="AP21" i="7" s="1"/>
  <c r="AP22" i="7" s="1"/>
  <c r="AE20" i="7"/>
  <c r="AE21" i="7" s="1"/>
  <c r="AE22" i="7" s="1"/>
  <c r="N20" i="7"/>
  <c r="N21" i="7" s="1"/>
  <c r="N22" i="7" s="1"/>
  <c r="AJ20" i="7"/>
  <c r="AJ21" i="7" s="1"/>
  <c r="AJ22" i="7" s="1"/>
  <c r="AC20" i="7"/>
  <c r="AC21" i="7" s="1"/>
  <c r="AC22" i="7" s="1"/>
  <c r="H20" i="7"/>
  <c r="H21" i="7" s="1"/>
  <c r="H22" i="7" s="1"/>
  <c r="AM20" i="7"/>
  <c r="AM21" i="7" s="1"/>
  <c r="AM22" i="7" s="1"/>
  <c r="V20" i="7"/>
  <c r="V21" i="7" s="1"/>
  <c r="V22" i="7" s="1"/>
  <c r="K20" i="7"/>
  <c r="K21" i="7" s="1"/>
  <c r="K22" i="7" s="1"/>
  <c r="AK20" i="7"/>
  <c r="AK21" i="7" s="1"/>
  <c r="AK22" i="7" s="1"/>
  <c r="P20" i="7"/>
  <c r="P21" i="7" s="1"/>
  <c r="P22" i="7" s="1"/>
  <c r="I20" i="7"/>
  <c r="I21" i="7" s="1"/>
  <c r="I22" i="7" s="1"/>
  <c r="AD20" i="7"/>
  <c r="AD21" i="7" s="1"/>
  <c r="AD22" i="7" s="1"/>
  <c r="X20" i="7"/>
  <c r="X21" i="7" s="1"/>
  <c r="X22" i="7" s="1"/>
  <c r="I147" i="1"/>
  <c r="P263" i="7"/>
  <c r="P262" i="7"/>
  <c r="P261" i="7"/>
  <c r="P260" i="7"/>
  <c r="P259" i="7"/>
  <c r="P258" i="7"/>
  <c r="P399" i="7"/>
  <c r="P398" i="7"/>
  <c r="P397" i="7"/>
  <c r="P396" i="7"/>
  <c r="T71" i="7" l="1"/>
  <c r="P265" i="7"/>
  <c r="T619" i="7"/>
  <c r="T618" i="7"/>
  <c r="U2" i="7"/>
  <c r="B22" i="7"/>
  <c r="F14" i="1"/>
  <c r="D23" i="7"/>
  <c r="E23" i="7" s="1"/>
  <c r="F23" i="7" s="1"/>
  <c r="G23" i="7" s="1"/>
  <c r="H23" i="7" s="1"/>
  <c r="I23" i="7" s="1"/>
  <c r="J23" i="7" s="1"/>
  <c r="K23" i="7" s="1"/>
  <c r="L23" i="7" s="1"/>
  <c r="M23" i="7" s="1"/>
  <c r="N23" i="7" s="1"/>
  <c r="O23" i="7" s="1"/>
  <c r="P23" i="7" s="1"/>
  <c r="Q23" i="7" s="1"/>
  <c r="R23" i="7" s="1"/>
  <c r="S23" i="7" s="1"/>
  <c r="T23" i="7" s="1"/>
  <c r="U23" i="7" s="1"/>
  <c r="V23" i="7" s="1"/>
  <c r="W23" i="7" s="1"/>
  <c r="X23" i="7" s="1"/>
  <c r="Y23" i="7" s="1"/>
  <c r="Z23" i="7" s="1"/>
  <c r="AA23" i="7" s="1"/>
  <c r="AB23" i="7" s="1"/>
  <c r="AC23" i="7" s="1"/>
  <c r="AD23" i="7" s="1"/>
  <c r="AE23" i="7" s="1"/>
  <c r="AF23" i="7" s="1"/>
  <c r="AG23" i="7" s="1"/>
  <c r="AH23" i="7" s="1"/>
  <c r="AI23" i="7" s="1"/>
  <c r="AJ23" i="7" s="1"/>
  <c r="AK23" i="7" s="1"/>
  <c r="AL23" i="7" s="1"/>
  <c r="AM23" i="7" s="1"/>
  <c r="AN23" i="7" s="1"/>
  <c r="AO23" i="7" s="1"/>
  <c r="AP23" i="7" s="1"/>
  <c r="J147" i="1"/>
  <c r="M394" i="7"/>
  <c r="B421" i="7"/>
  <c r="B420" i="7"/>
  <c r="B418" i="7"/>
  <c r="B282" i="7"/>
  <c r="B415" i="7"/>
  <c r="B414" i="7"/>
  <c r="B413" i="7"/>
  <c r="B412" i="7"/>
  <c r="B279" i="7"/>
  <c r="B278" i="7"/>
  <c r="B277" i="7"/>
  <c r="B285" i="7"/>
  <c r="B284" i="7"/>
  <c r="U71" i="7" l="1"/>
  <c r="U612" i="7"/>
  <c r="U613" i="7" s="1"/>
  <c r="U619" i="7"/>
  <c r="U618" i="7"/>
  <c r="U617" i="7"/>
  <c r="V2" i="7"/>
  <c r="U600" i="7"/>
  <c r="K147" i="1"/>
  <c r="F9" i="1"/>
  <c r="V71" i="7" l="1"/>
  <c r="V612" i="7"/>
  <c r="V613" i="7" s="1"/>
  <c r="V619" i="7"/>
  <c r="V618" i="7"/>
  <c r="V617" i="7"/>
  <c r="W2" i="7"/>
  <c r="V600" i="7"/>
  <c r="L147" i="1"/>
  <c r="B647" i="7"/>
  <c r="B105" i="7"/>
  <c r="W71" i="7" l="1"/>
  <c r="W612" i="7"/>
  <c r="W613" i="7" s="1"/>
  <c r="W619" i="7"/>
  <c r="W618" i="7"/>
  <c r="W617" i="7"/>
  <c r="X2" i="7"/>
  <c r="W600" i="7"/>
  <c r="M147" i="1"/>
  <c r="F10" i="1"/>
  <c r="B96" i="7"/>
  <c r="B93" i="7"/>
  <c r="X71" i="7" l="1"/>
  <c r="X612" i="7"/>
  <c r="X613" i="7" s="1"/>
  <c r="X619" i="7"/>
  <c r="X618" i="7"/>
  <c r="X617" i="7"/>
  <c r="Y2" i="7"/>
  <c r="X600" i="7"/>
  <c r="N147" i="1"/>
  <c r="G84" i="1"/>
  <c r="G83" i="1"/>
  <c r="G82" i="1"/>
  <c r="G81" i="1"/>
  <c r="G80" i="1"/>
  <c r="Y71" i="7" l="1"/>
  <c r="Y612" i="7"/>
  <c r="Y613" i="7" s="1"/>
  <c r="Y619" i="7"/>
  <c r="Y618" i="7"/>
  <c r="Y617" i="7"/>
  <c r="Z2" i="7"/>
  <c r="Y600" i="7"/>
  <c r="O147" i="1"/>
  <c r="B398" i="7"/>
  <c r="B263" i="7"/>
  <c r="B397" i="7"/>
  <c r="B262" i="7"/>
  <c r="B261" i="7"/>
  <c r="B395" i="7"/>
  <c r="B260" i="7"/>
  <c r="B394" i="7"/>
  <c r="B259" i="7"/>
  <c r="B258" i="7"/>
  <c r="B396" i="7"/>
  <c r="B399" i="7"/>
  <c r="H80" i="1"/>
  <c r="I80" i="1" s="1"/>
  <c r="H82" i="1"/>
  <c r="I82" i="1" s="1"/>
  <c r="H83" i="1"/>
  <c r="I83" i="1" s="1"/>
  <c r="H84" i="1"/>
  <c r="I84" i="1" s="1"/>
  <c r="H81" i="1"/>
  <c r="I81" i="1" s="1"/>
  <c r="G85" i="1"/>
  <c r="Z71" i="7" l="1"/>
  <c r="B401" i="7"/>
  <c r="Z612" i="7"/>
  <c r="Z613" i="7" s="1"/>
  <c r="Z619" i="7"/>
  <c r="Z618" i="7"/>
  <c r="Z617" i="7"/>
  <c r="AA2" i="7"/>
  <c r="Z600" i="7"/>
  <c r="P147" i="1"/>
  <c r="H85" i="1"/>
  <c r="I85" i="1"/>
  <c r="B97" i="7" s="1"/>
  <c r="C41" i="1"/>
  <c r="AA639" i="7" l="1"/>
  <c r="AA633" i="7"/>
  <c r="AA71" i="7"/>
  <c r="B173" i="7"/>
  <c r="B174" i="7" s="1"/>
  <c r="B172" i="7"/>
  <c r="AA612" i="7"/>
  <c r="AA613" i="7" s="1"/>
  <c r="AA618" i="7"/>
  <c r="AA619" i="7"/>
  <c r="AA617" i="7"/>
  <c r="AB2" i="7"/>
  <c r="AA600" i="7"/>
  <c r="Q147" i="1"/>
  <c r="G42" i="4"/>
  <c r="G3" i="4"/>
  <c r="AB41" i="7" l="1"/>
  <c r="AB633" i="7"/>
  <c r="AB639" i="7"/>
  <c r="AB441" i="7"/>
  <c r="AB71" i="7"/>
  <c r="AB305" i="7"/>
  <c r="AB612" i="7"/>
  <c r="AB613" i="7" s="1"/>
  <c r="AB619" i="7"/>
  <c r="AB618" i="7"/>
  <c r="AB617" i="7"/>
  <c r="AC2" i="7"/>
  <c r="AB600" i="7"/>
  <c r="AB43" i="7"/>
  <c r="R147" i="1"/>
  <c r="C571" i="7"/>
  <c r="C197" i="7" s="1"/>
  <c r="C572" i="7"/>
  <c r="C573" i="7"/>
  <c r="C199" i="7" s="1"/>
  <c r="C574" i="7"/>
  <c r="C564" i="7"/>
  <c r="B276" i="7" s="1"/>
  <c r="C565" i="7"/>
  <c r="C566" i="7"/>
  <c r="C193" i="7" s="1"/>
  <c r="C567" i="7"/>
  <c r="AC41" i="7" l="1"/>
  <c r="AC633" i="7"/>
  <c r="AC639" i="7"/>
  <c r="AC441" i="7"/>
  <c r="AC71" i="7"/>
  <c r="AC305" i="7"/>
  <c r="AC612" i="7"/>
  <c r="AC613" i="7" s="1"/>
  <c r="AC619" i="7"/>
  <c r="AC618" i="7"/>
  <c r="AC617" i="7"/>
  <c r="AD2" i="7"/>
  <c r="AC600" i="7"/>
  <c r="AC43" i="7"/>
  <c r="S147" i="1"/>
  <c r="B283" i="7"/>
  <c r="B286" i="7" s="1"/>
  <c r="E265" i="7" s="1"/>
  <c r="E264" i="7" s="1"/>
  <c r="B419" i="7"/>
  <c r="C568" i="7"/>
  <c r="C575" i="7"/>
  <c r="B99" i="7" s="1"/>
  <c r="C192" i="7"/>
  <c r="C194" i="7"/>
  <c r="C198" i="7"/>
  <c r="C200" i="7"/>
  <c r="C231" i="7"/>
  <c r="C233" i="7"/>
  <c r="C237" i="7"/>
  <c r="C239" i="7"/>
  <c r="C191" i="7"/>
  <c r="C232" i="7"/>
  <c r="C234" i="7"/>
  <c r="C238" i="7"/>
  <c r="C240" i="7"/>
  <c r="AD633" i="7" l="1"/>
  <c r="AD639" i="7"/>
  <c r="AD41" i="7"/>
  <c r="AD441" i="7"/>
  <c r="AD71" i="7"/>
  <c r="AD305" i="7"/>
  <c r="AD612" i="7"/>
  <c r="AD613" i="7" s="1"/>
  <c r="AD619" i="7"/>
  <c r="AD618" i="7"/>
  <c r="AD617" i="7"/>
  <c r="AE2" i="7"/>
  <c r="AD600" i="7"/>
  <c r="AD43" i="7"/>
  <c r="T147" i="1"/>
  <c r="B119" i="7"/>
  <c r="C241" i="7"/>
  <c r="C54" i="1"/>
  <c r="C49" i="1"/>
  <c r="C43" i="7" l="1"/>
  <c r="D43" i="7"/>
  <c r="E43" i="7"/>
  <c r="F43" i="7"/>
  <c r="G43" i="7"/>
  <c r="H43" i="7"/>
  <c r="I43" i="7"/>
  <c r="J43" i="7"/>
  <c r="K43" i="7"/>
  <c r="L43" i="7"/>
  <c r="M43" i="7"/>
  <c r="N43" i="7"/>
  <c r="O43" i="7"/>
  <c r="P43" i="7"/>
  <c r="Q43" i="7"/>
  <c r="R43" i="7"/>
  <c r="S43" i="7"/>
  <c r="T43" i="7"/>
  <c r="U43" i="7"/>
  <c r="V43" i="7"/>
  <c r="W43" i="7"/>
  <c r="X43" i="7"/>
  <c r="Y43" i="7"/>
  <c r="Z43" i="7"/>
  <c r="AA43" i="7"/>
  <c r="AE639" i="7"/>
  <c r="AE41" i="7"/>
  <c r="AE633" i="7"/>
  <c r="AE441" i="7"/>
  <c r="AE71" i="7"/>
  <c r="AE305" i="7"/>
  <c r="AE612" i="7"/>
  <c r="AE613" i="7" s="1"/>
  <c r="AE617" i="7"/>
  <c r="AE619" i="7"/>
  <c r="AE618" i="7"/>
  <c r="AF2" i="7"/>
  <c r="AE600" i="7"/>
  <c r="AE43" i="7"/>
  <c r="U147" i="1"/>
  <c r="B409" i="7"/>
  <c r="B408" i="7"/>
  <c r="B407" i="7"/>
  <c r="B406" i="7"/>
  <c r="B273" i="7"/>
  <c r="B272" i="7"/>
  <c r="B271" i="7"/>
  <c r="B270" i="7"/>
  <c r="AP37"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P36"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P35"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F41" i="7" l="1"/>
  <c r="AF633" i="7"/>
  <c r="AF639" i="7"/>
  <c r="AF441" i="7"/>
  <c r="AF71" i="7"/>
  <c r="AF305" i="7"/>
  <c r="AF612" i="7"/>
  <c r="AF613" i="7" s="1"/>
  <c r="AF619" i="7"/>
  <c r="AF618" i="7"/>
  <c r="AF617" i="7"/>
  <c r="AG2" i="7"/>
  <c r="AF600" i="7"/>
  <c r="AF43" i="7"/>
  <c r="V147" i="1"/>
  <c r="AG41" i="7" l="1"/>
  <c r="AG633" i="7"/>
  <c r="AG639" i="7"/>
  <c r="AG441" i="7"/>
  <c r="AG71" i="7"/>
  <c r="AG305" i="7"/>
  <c r="AG612" i="7"/>
  <c r="AG613" i="7" s="1"/>
  <c r="AG619" i="7"/>
  <c r="AG618" i="7"/>
  <c r="AG617" i="7"/>
  <c r="AH2" i="7"/>
  <c r="AG600" i="7"/>
  <c r="AG43" i="7"/>
  <c r="W147" i="1"/>
  <c r="C640" i="7"/>
  <c r="C621" i="7"/>
  <c r="C551" i="7"/>
  <c r="C545" i="7"/>
  <c r="C591" i="7"/>
  <c r="C587" i="7"/>
  <c r="C583" i="7"/>
  <c r="C579" i="7"/>
  <c r="C50" i="7"/>
  <c r="C54" i="7"/>
  <c r="C47" i="7"/>
  <c r="C608" i="7"/>
  <c r="D608" i="7" s="1"/>
  <c r="C157" i="7"/>
  <c r="C72" i="7"/>
  <c r="C715" i="7"/>
  <c r="C683" i="7"/>
  <c r="C651" i="7"/>
  <c r="C40" i="7"/>
  <c r="C73" i="7"/>
  <c r="C622" i="7" l="1"/>
  <c r="AH633" i="7"/>
  <c r="AH639" i="7"/>
  <c r="AH41" i="7"/>
  <c r="AH441" i="7"/>
  <c r="AH71" i="7"/>
  <c r="AH305" i="7"/>
  <c r="AH612" i="7"/>
  <c r="AH613" i="7" s="1"/>
  <c r="AH619" i="7"/>
  <c r="AH618" i="7"/>
  <c r="AH617" i="7"/>
  <c r="AI2" i="7"/>
  <c r="AH600" i="7"/>
  <c r="AH43" i="7"/>
  <c r="X147" i="1"/>
  <c r="D640" i="7"/>
  <c r="D621" i="7"/>
  <c r="D591" i="7"/>
  <c r="D587" i="7"/>
  <c r="D583" i="7"/>
  <c r="D579" i="7"/>
  <c r="D551" i="7"/>
  <c r="D545" i="7"/>
  <c r="D50" i="7"/>
  <c r="D54" i="7"/>
  <c r="D47" i="7"/>
  <c r="E608" i="7"/>
  <c r="D72" i="7"/>
  <c r="D715" i="7"/>
  <c r="D683" i="7"/>
  <c r="D651" i="7"/>
  <c r="D40" i="7"/>
  <c r="D73" i="7"/>
  <c r="D622" i="7" l="1"/>
  <c r="AI639" i="7"/>
  <c r="AI633" i="7"/>
  <c r="AI41" i="7"/>
  <c r="AI441" i="7"/>
  <c r="AI71" i="7"/>
  <c r="AI305" i="7"/>
  <c r="AI612" i="7"/>
  <c r="AI613" i="7" s="1"/>
  <c r="AI619" i="7"/>
  <c r="AI618" i="7"/>
  <c r="AI617" i="7"/>
  <c r="AJ2" i="7"/>
  <c r="AI43" i="7"/>
  <c r="AI600" i="7"/>
  <c r="Y147" i="1"/>
  <c r="E640" i="7"/>
  <c r="E621" i="7"/>
  <c r="E551" i="7"/>
  <c r="E545" i="7"/>
  <c r="E591" i="7"/>
  <c r="E587" i="7"/>
  <c r="E583" i="7"/>
  <c r="E579" i="7"/>
  <c r="E50" i="7"/>
  <c r="E54" i="7"/>
  <c r="E47" i="7"/>
  <c r="F608" i="7"/>
  <c r="E72" i="7"/>
  <c r="E715" i="7"/>
  <c r="E683" i="7"/>
  <c r="E651" i="7"/>
  <c r="E73" i="7"/>
  <c r="E40" i="7"/>
  <c r="D93" i="1"/>
  <c r="D95" i="1"/>
  <c r="D94" i="1"/>
  <c r="E622" i="7" l="1"/>
  <c r="AJ41" i="7"/>
  <c r="AJ633" i="7"/>
  <c r="AJ639" i="7"/>
  <c r="AJ441" i="7"/>
  <c r="AJ71" i="7"/>
  <c r="AJ305" i="7"/>
  <c r="AJ612" i="7"/>
  <c r="AJ613" i="7" s="1"/>
  <c r="AJ619" i="7"/>
  <c r="AJ618" i="7"/>
  <c r="AJ617" i="7"/>
  <c r="AK2" i="7"/>
  <c r="AJ600" i="7"/>
  <c r="AJ43" i="7"/>
  <c r="Z147" i="1"/>
  <c r="F640" i="7"/>
  <c r="F621" i="7"/>
  <c r="F545" i="7"/>
  <c r="F591" i="7"/>
  <c r="F587" i="7"/>
  <c r="F583" i="7"/>
  <c r="F579" i="7"/>
  <c r="F551" i="7"/>
  <c r="F50" i="7"/>
  <c r="F54" i="7"/>
  <c r="F47" i="7"/>
  <c r="G608" i="7"/>
  <c r="F72" i="7"/>
  <c r="F683" i="7"/>
  <c r="F715" i="7"/>
  <c r="F651" i="7"/>
  <c r="F73" i="7"/>
  <c r="F40" i="7"/>
  <c r="AP635" i="7"/>
  <c r="F622" i="7" l="1"/>
  <c r="AK41" i="7"/>
  <c r="AK633" i="7"/>
  <c r="AK639" i="7"/>
  <c r="AK441" i="7"/>
  <c r="AK71" i="7"/>
  <c r="AK305" i="7"/>
  <c r="AK612" i="7"/>
  <c r="AK613" i="7" s="1"/>
  <c r="AK619" i="7"/>
  <c r="AK618" i="7"/>
  <c r="AK617" i="7"/>
  <c r="AL2" i="7"/>
  <c r="AK600" i="7"/>
  <c r="AK43" i="7"/>
  <c r="AA147" i="1"/>
  <c r="G640" i="7"/>
  <c r="G621" i="7"/>
  <c r="G551" i="7"/>
  <c r="G545" i="7"/>
  <c r="G583" i="7"/>
  <c r="G591" i="7"/>
  <c r="G587" i="7"/>
  <c r="G579" i="7"/>
  <c r="G50" i="7"/>
  <c r="G54" i="7"/>
  <c r="G47" i="7"/>
  <c r="H608" i="7"/>
  <c r="G72" i="7"/>
  <c r="G715" i="7"/>
  <c r="G683" i="7"/>
  <c r="G651" i="7"/>
  <c r="G40" i="7"/>
  <c r="G73" i="7"/>
  <c r="G395" i="7"/>
  <c r="G396" i="7"/>
  <c r="G397" i="7"/>
  <c r="G398" i="7"/>
  <c r="G399" i="7"/>
  <c r="G260" i="7"/>
  <c r="G261" i="7"/>
  <c r="G262" i="7"/>
  <c r="G259" i="7"/>
  <c r="G622" i="7" l="1"/>
  <c r="AL633" i="7"/>
  <c r="AL639" i="7"/>
  <c r="AL41" i="7"/>
  <c r="AL441" i="7"/>
  <c r="AL71" i="7"/>
  <c r="AL305" i="7"/>
  <c r="AL612" i="7"/>
  <c r="AL613" i="7" s="1"/>
  <c r="AL619" i="7"/>
  <c r="AL618" i="7"/>
  <c r="AL617" i="7"/>
  <c r="AM2" i="7"/>
  <c r="AL600" i="7"/>
  <c r="AL43" i="7"/>
  <c r="AB147" i="1"/>
  <c r="H640" i="7"/>
  <c r="H621" i="7"/>
  <c r="H583" i="7"/>
  <c r="H551" i="7"/>
  <c r="H545" i="7"/>
  <c r="H591" i="7"/>
  <c r="H587" i="7"/>
  <c r="H579" i="7"/>
  <c r="H50" i="7"/>
  <c r="H54" i="7"/>
  <c r="H47" i="7"/>
  <c r="I608" i="7"/>
  <c r="H72" i="7"/>
  <c r="H715" i="7"/>
  <c r="H651" i="7"/>
  <c r="H683" i="7"/>
  <c r="H40" i="7"/>
  <c r="H73" i="7"/>
  <c r="A728" i="7"/>
  <c r="A729" i="7" s="1"/>
  <c r="A730" i="7" s="1"/>
  <c r="A731" i="7" s="1"/>
  <c r="A732" i="7" s="1"/>
  <c r="A733" i="7" s="1"/>
  <c r="A734" i="7" s="1"/>
  <c r="A735" i="7" s="1"/>
  <c r="A736" i="7" s="1"/>
  <c r="A716" i="7"/>
  <c r="H716" i="7" s="1"/>
  <c r="B711" i="7"/>
  <c r="C708" i="7" s="1"/>
  <c r="A696" i="7"/>
  <c r="A697" i="7" s="1"/>
  <c r="A698" i="7" s="1"/>
  <c r="A699" i="7" s="1"/>
  <c r="A700" i="7" s="1"/>
  <c r="A701" i="7" s="1"/>
  <c r="A702" i="7" s="1"/>
  <c r="A703" i="7" s="1"/>
  <c r="A704" i="7" s="1"/>
  <c r="A684" i="7"/>
  <c r="H684" i="7" s="1"/>
  <c r="B679" i="7"/>
  <c r="C676" i="7" s="1"/>
  <c r="A664" i="7"/>
  <c r="A665" i="7" s="1"/>
  <c r="A666" i="7" s="1"/>
  <c r="A667" i="7" s="1"/>
  <c r="A668" i="7" s="1"/>
  <c r="A669" i="7" s="1"/>
  <c r="A670" i="7" s="1"/>
  <c r="A671" i="7" s="1"/>
  <c r="A672" i="7" s="1"/>
  <c r="A652" i="7"/>
  <c r="H652" i="7" s="1"/>
  <c r="C644" i="7"/>
  <c r="A590" i="7"/>
  <c r="A586" i="7"/>
  <c r="A582" i="7"/>
  <c r="A578" i="7"/>
  <c r="A574" i="7"/>
  <c r="A285" i="7" s="1"/>
  <c r="A573" i="7"/>
  <c r="A284" i="7" s="1"/>
  <c r="A572" i="7"/>
  <c r="A283" i="7" s="1"/>
  <c r="A571" i="7"/>
  <c r="A282" i="7" s="1"/>
  <c r="A567" i="7"/>
  <c r="A279" i="7" s="1"/>
  <c r="A566" i="7"/>
  <c r="A278" i="7" s="1"/>
  <c r="A565" i="7"/>
  <c r="A277" i="7" s="1"/>
  <c r="A564" i="7"/>
  <c r="A276" i="7" s="1"/>
  <c r="A563" i="7"/>
  <c r="A275" i="7" s="1"/>
  <c r="C561" i="7"/>
  <c r="A561" i="7"/>
  <c r="A273" i="7" s="1"/>
  <c r="C560" i="7"/>
  <c r="A560" i="7"/>
  <c r="A272" i="7" s="1"/>
  <c r="C559" i="7"/>
  <c r="A559" i="7"/>
  <c r="A271" i="7" s="1"/>
  <c r="C558" i="7"/>
  <c r="A558" i="7"/>
  <c r="A270" i="7" s="1"/>
  <c r="A557" i="7"/>
  <c r="A269" i="7" s="1"/>
  <c r="A517" i="7"/>
  <c r="A518" i="7" s="1"/>
  <c r="A519" i="7" s="1"/>
  <c r="A520" i="7" s="1"/>
  <c r="A521" i="7" s="1"/>
  <c r="A522" i="7" s="1"/>
  <c r="A523" i="7" s="1"/>
  <c r="A524" i="7" s="1"/>
  <c r="A525" i="7" s="1"/>
  <c r="A505" i="7"/>
  <c r="A506" i="7" s="1"/>
  <c r="A507" i="7" s="1"/>
  <c r="A508" i="7" s="1"/>
  <c r="A509" i="7" s="1"/>
  <c r="A510" i="7" s="1"/>
  <c r="A511" i="7" s="1"/>
  <c r="A512" i="7" s="1"/>
  <c r="A513" i="7" s="1"/>
  <c r="A491" i="7"/>
  <c r="A492" i="7" s="1"/>
  <c r="A493" i="7" s="1"/>
  <c r="A494" i="7" s="1"/>
  <c r="A495" i="7" s="1"/>
  <c r="A496" i="7" s="1"/>
  <c r="A497" i="7" s="1"/>
  <c r="A498" i="7" s="1"/>
  <c r="A499" i="7" s="1"/>
  <c r="A479" i="7"/>
  <c r="A480" i="7" s="1"/>
  <c r="A481" i="7" s="1"/>
  <c r="A482" i="7" s="1"/>
  <c r="A483" i="7" s="1"/>
  <c r="A484" i="7" s="1"/>
  <c r="A485" i="7" s="1"/>
  <c r="A486" i="7" s="1"/>
  <c r="A487" i="7" s="1"/>
  <c r="A465" i="7"/>
  <c r="A466" i="7" s="1"/>
  <c r="A467" i="7" s="1"/>
  <c r="A468" i="7" s="1"/>
  <c r="A469" i="7" s="1"/>
  <c r="A470" i="7" s="1"/>
  <c r="A471" i="7" s="1"/>
  <c r="A472" i="7" s="1"/>
  <c r="A473" i="7" s="1"/>
  <c r="A453" i="7"/>
  <c r="A454" i="7" s="1"/>
  <c r="A455" i="7" s="1"/>
  <c r="A456" i="7" s="1"/>
  <c r="A457" i="7" s="1"/>
  <c r="A458" i="7" s="1"/>
  <c r="A459" i="7" s="1"/>
  <c r="A460" i="7" s="1"/>
  <c r="A461" i="7" s="1"/>
  <c r="B447" i="7"/>
  <c r="B446" i="7"/>
  <c r="A423" i="7"/>
  <c r="A380" i="7"/>
  <c r="A381" i="7" s="1"/>
  <c r="A382" i="7" s="1"/>
  <c r="A383" i="7" s="1"/>
  <c r="A384" i="7" s="1"/>
  <c r="A385" i="7" s="1"/>
  <c r="A386" i="7" s="1"/>
  <c r="A387" i="7" s="1"/>
  <c r="A388" i="7" s="1"/>
  <c r="A368" i="7"/>
  <c r="A369" i="7" s="1"/>
  <c r="A370" i="7" s="1"/>
  <c r="A371" i="7" s="1"/>
  <c r="A372" i="7" s="1"/>
  <c r="A373" i="7" s="1"/>
  <c r="A374" i="7" s="1"/>
  <c r="A375" i="7" s="1"/>
  <c r="A376" i="7" s="1"/>
  <c r="A354" i="7"/>
  <c r="A355" i="7" s="1"/>
  <c r="A356" i="7" s="1"/>
  <c r="A357" i="7" s="1"/>
  <c r="A358" i="7" s="1"/>
  <c r="A359" i="7" s="1"/>
  <c r="A360" i="7" s="1"/>
  <c r="A361" i="7" s="1"/>
  <c r="A362" i="7" s="1"/>
  <c r="A342" i="7"/>
  <c r="A343" i="7" s="1"/>
  <c r="A344" i="7" s="1"/>
  <c r="A345" i="7" s="1"/>
  <c r="A346" i="7" s="1"/>
  <c r="A347" i="7" s="1"/>
  <c r="A348" i="7" s="1"/>
  <c r="A349" i="7" s="1"/>
  <c r="A350" i="7" s="1"/>
  <c r="A328" i="7"/>
  <c r="A329" i="7" s="1"/>
  <c r="A330" i="7" s="1"/>
  <c r="A331" i="7" s="1"/>
  <c r="A332" i="7" s="1"/>
  <c r="A333" i="7" s="1"/>
  <c r="A334" i="7" s="1"/>
  <c r="A335" i="7" s="1"/>
  <c r="A336" i="7" s="1"/>
  <c r="A317" i="7"/>
  <c r="A318" i="7" s="1"/>
  <c r="A319" i="7" s="1"/>
  <c r="A320" i="7" s="1"/>
  <c r="A321" i="7" s="1"/>
  <c r="A322" i="7" s="1"/>
  <c r="A323" i="7" s="1"/>
  <c r="A324" i="7" s="1"/>
  <c r="A325" i="7" s="1"/>
  <c r="B311" i="7"/>
  <c r="B310" i="7"/>
  <c r="A286" i="7"/>
  <c r="A281" i="7"/>
  <c r="A280" i="7"/>
  <c r="A274" i="7"/>
  <c r="A268" i="7"/>
  <c r="A263" i="7"/>
  <c r="A399" i="7" s="1"/>
  <c r="A262" i="7"/>
  <c r="A398" i="7" s="1"/>
  <c r="A261" i="7"/>
  <c r="A397" i="7" s="1"/>
  <c r="A260" i="7"/>
  <c r="A396" i="7" s="1"/>
  <c r="A259" i="7"/>
  <c r="A395" i="7" s="1"/>
  <c r="A258" i="7"/>
  <c r="A394" i="7" s="1"/>
  <c r="A242" i="7"/>
  <c r="A236" i="7"/>
  <c r="A230" i="7"/>
  <c r="A224" i="7"/>
  <c r="A223" i="7"/>
  <c r="A202" i="7"/>
  <c r="A196" i="7"/>
  <c r="A190" i="7"/>
  <c r="A184" i="7"/>
  <c r="A183" i="7"/>
  <c r="B143" i="7"/>
  <c r="B142" i="7"/>
  <c r="B139" i="7"/>
  <c r="B138" i="7"/>
  <c r="AP128"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B112" i="7"/>
  <c r="B111" i="7"/>
  <c r="B110" i="7"/>
  <c r="B107" i="7"/>
  <c r="B106" i="7"/>
  <c r="B89" i="7"/>
  <c r="A85" i="7"/>
  <c r="A84" i="7"/>
  <c r="A83" i="7"/>
  <c r="A82" i="7"/>
  <c r="H622" i="7" l="1"/>
  <c r="AM639" i="7"/>
  <c r="AM633" i="7"/>
  <c r="AM41" i="7"/>
  <c r="AM441" i="7"/>
  <c r="AM71" i="7"/>
  <c r="AM305" i="7"/>
  <c r="AM612" i="7"/>
  <c r="AM613" i="7" s="1"/>
  <c r="AM619" i="7"/>
  <c r="AM618" i="7"/>
  <c r="AM617" i="7"/>
  <c r="AN2" i="7"/>
  <c r="AM600" i="7"/>
  <c r="AM43" i="7"/>
  <c r="AC147" i="1"/>
  <c r="I640" i="7"/>
  <c r="I621" i="7"/>
  <c r="I551" i="7"/>
  <c r="I545" i="7"/>
  <c r="I591" i="7"/>
  <c r="I587" i="7"/>
  <c r="I583" i="7"/>
  <c r="I579" i="7"/>
  <c r="I50" i="7"/>
  <c r="I54" i="7"/>
  <c r="I47" i="7"/>
  <c r="J608" i="7"/>
  <c r="I72" i="7"/>
  <c r="A717" i="7"/>
  <c r="C729" i="7" s="1"/>
  <c r="C716" i="7"/>
  <c r="C368" i="7" s="1"/>
  <c r="D716" i="7"/>
  <c r="E716" i="7"/>
  <c r="F716" i="7"/>
  <c r="G716" i="7"/>
  <c r="A653" i="7"/>
  <c r="C665" i="7" s="1"/>
  <c r="C652" i="7"/>
  <c r="D652" i="7"/>
  <c r="E652" i="7"/>
  <c r="F652" i="7"/>
  <c r="G652" i="7"/>
  <c r="A685" i="7"/>
  <c r="I685" i="7" s="1"/>
  <c r="C684" i="7"/>
  <c r="C342" i="7" s="1"/>
  <c r="D684" i="7"/>
  <c r="E684" i="7"/>
  <c r="F684" i="7"/>
  <c r="G684" i="7"/>
  <c r="I716" i="7"/>
  <c r="I715" i="7"/>
  <c r="I717" i="7"/>
  <c r="I683" i="7"/>
  <c r="I684" i="7"/>
  <c r="I651" i="7"/>
  <c r="I652" i="7"/>
  <c r="I73" i="7"/>
  <c r="I40" i="7"/>
  <c r="C225" i="7"/>
  <c r="C185" i="7"/>
  <c r="C227" i="7"/>
  <c r="C187" i="7"/>
  <c r="C226" i="7"/>
  <c r="C186" i="7"/>
  <c r="C228" i="7"/>
  <c r="C188" i="7"/>
  <c r="C562" i="7"/>
  <c r="B280" i="7"/>
  <c r="B274" i="7"/>
  <c r="B113" i="7"/>
  <c r="B410" i="7"/>
  <c r="B416" i="7"/>
  <c r="D664" i="7"/>
  <c r="D430" i="7"/>
  <c r="D296" i="7"/>
  <c r="C728" i="7"/>
  <c r="C367" i="7"/>
  <c r="C696" i="7"/>
  <c r="C664" i="7"/>
  <c r="C316" i="7"/>
  <c r="C552" i="7"/>
  <c r="C546" i="7"/>
  <c r="C431" i="7"/>
  <c r="C430" i="7"/>
  <c r="C429" i="7"/>
  <c r="C428" i="7"/>
  <c r="C427" i="7"/>
  <c r="C447" i="7"/>
  <c r="C311" i="7"/>
  <c r="C295" i="7"/>
  <c r="C294" i="7"/>
  <c r="C293" i="7"/>
  <c r="C292" i="7"/>
  <c r="C291" i="7"/>
  <c r="B144" i="7"/>
  <c r="C49" i="7"/>
  <c r="D49" i="7"/>
  <c r="B140" i="7"/>
  <c r="A428" i="7"/>
  <c r="A436" i="7" s="1"/>
  <c r="A430" i="7"/>
  <c r="A438" i="7" s="1"/>
  <c r="A432" i="7"/>
  <c r="A440" i="7" s="1"/>
  <c r="A405" i="7"/>
  <c r="A416" i="7"/>
  <c r="A417" i="7"/>
  <c r="A291" i="7"/>
  <c r="A299" i="7" s="1"/>
  <c r="A292" i="7"/>
  <c r="A300" i="7" s="1"/>
  <c r="A293" i="7"/>
  <c r="A301" i="7" s="1"/>
  <c r="A294" i="7"/>
  <c r="A302" i="7" s="1"/>
  <c r="A295" i="7"/>
  <c r="A303" i="7" s="1"/>
  <c r="A296" i="7"/>
  <c r="A304" i="7" s="1"/>
  <c r="A427" i="7"/>
  <c r="A435" i="7" s="1"/>
  <c r="A429" i="7"/>
  <c r="A437" i="7" s="1"/>
  <c r="A431" i="7"/>
  <c r="A439" i="7" s="1"/>
  <c r="A404" i="7"/>
  <c r="A410" i="7"/>
  <c r="A411" i="7"/>
  <c r="A422" i="7"/>
  <c r="I622" i="7" l="1"/>
  <c r="AN41" i="7"/>
  <c r="AN633" i="7"/>
  <c r="AN639" i="7"/>
  <c r="AN441" i="7"/>
  <c r="AN71" i="7"/>
  <c r="D265" i="7"/>
  <c r="D264" i="7" s="1"/>
  <c r="D401" i="7"/>
  <c r="AN305" i="7"/>
  <c r="AN612" i="7"/>
  <c r="AN613" i="7" s="1"/>
  <c r="AN619" i="7"/>
  <c r="AN618" i="7"/>
  <c r="AN617" i="7"/>
  <c r="AO2" i="7"/>
  <c r="AN600" i="7"/>
  <c r="AN43" i="7"/>
  <c r="AD147" i="1"/>
  <c r="J640" i="7"/>
  <c r="J621" i="7"/>
  <c r="J551" i="7"/>
  <c r="J579" i="7"/>
  <c r="J545" i="7"/>
  <c r="J591" i="7"/>
  <c r="J587" i="7"/>
  <c r="J583" i="7"/>
  <c r="J50" i="7"/>
  <c r="J54" i="7"/>
  <c r="J47" i="7"/>
  <c r="K608" i="7"/>
  <c r="B98" i="7"/>
  <c r="B100" i="7" s="1"/>
  <c r="B118" i="7"/>
  <c r="I653" i="7"/>
  <c r="J72" i="7"/>
  <c r="D697" i="7"/>
  <c r="C697" i="7"/>
  <c r="C312" i="7"/>
  <c r="A654" i="7"/>
  <c r="D666" i="7" s="1"/>
  <c r="C653" i="7"/>
  <c r="C318" i="7" s="1"/>
  <c r="D653" i="7"/>
  <c r="E653" i="7"/>
  <c r="F653" i="7"/>
  <c r="G653" i="7"/>
  <c r="H653" i="7"/>
  <c r="A686" i="7"/>
  <c r="D698" i="7" s="1"/>
  <c r="C685" i="7"/>
  <c r="C343" i="7" s="1"/>
  <c r="D685" i="7"/>
  <c r="E685" i="7"/>
  <c r="F685" i="7"/>
  <c r="G685" i="7"/>
  <c r="H685" i="7"/>
  <c r="A718" i="7"/>
  <c r="J718" i="7" s="1"/>
  <c r="C717" i="7"/>
  <c r="C369" i="7" s="1"/>
  <c r="D717" i="7"/>
  <c r="E717" i="7"/>
  <c r="F717" i="7"/>
  <c r="G717" i="7"/>
  <c r="H717" i="7"/>
  <c r="J715" i="7"/>
  <c r="J686" i="7"/>
  <c r="J685" i="7"/>
  <c r="J684" i="7"/>
  <c r="J683" i="7"/>
  <c r="J717" i="7"/>
  <c r="J716" i="7"/>
  <c r="J652" i="7"/>
  <c r="J653" i="7"/>
  <c r="J651" i="7"/>
  <c r="C189" i="7"/>
  <c r="J73" i="7"/>
  <c r="J40" i="7"/>
  <c r="D546" i="7"/>
  <c r="D292" i="7"/>
  <c r="D293" i="7"/>
  <c r="D427" i="7"/>
  <c r="D431" i="7"/>
  <c r="D552" i="7"/>
  <c r="D665" i="7"/>
  <c r="D341" i="7"/>
  <c r="D368" i="7"/>
  <c r="D311" i="7"/>
  <c r="D294" i="7"/>
  <c r="D428" i="7"/>
  <c r="D432" i="7"/>
  <c r="D316" i="7"/>
  <c r="D728" i="7"/>
  <c r="D51" i="7"/>
  <c r="D291" i="7"/>
  <c r="D295" i="7"/>
  <c r="D429" i="7"/>
  <c r="D447" i="7"/>
  <c r="D317" i="7"/>
  <c r="D696" i="7"/>
  <c r="D729" i="7"/>
  <c r="C229" i="7"/>
  <c r="C448" i="7"/>
  <c r="C341" i="7"/>
  <c r="C51" i="7"/>
  <c r="E728" i="7"/>
  <c r="E729" i="7"/>
  <c r="E697" i="7"/>
  <c r="E696" i="7"/>
  <c r="E664" i="7"/>
  <c r="E552" i="7"/>
  <c r="E432" i="7"/>
  <c r="E431" i="7"/>
  <c r="E430" i="7"/>
  <c r="E428" i="7"/>
  <c r="E427" i="7"/>
  <c r="E447" i="7"/>
  <c r="E296" i="7"/>
  <c r="E295" i="7"/>
  <c r="E294" i="7"/>
  <c r="E292" i="7"/>
  <c r="E291" i="7"/>
  <c r="E49" i="7"/>
  <c r="C505" i="7"/>
  <c r="C317" i="7"/>
  <c r="C452" i="7"/>
  <c r="C479" i="7"/>
  <c r="C504" i="7"/>
  <c r="D367" i="7"/>
  <c r="J622" i="7" l="1"/>
  <c r="AO41" i="7"/>
  <c r="AO633" i="7"/>
  <c r="AO639" i="7"/>
  <c r="AO441" i="7"/>
  <c r="AO71" i="7"/>
  <c r="D263" i="7"/>
  <c r="D400" i="7"/>
  <c r="D399" i="7"/>
  <c r="AO305" i="7"/>
  <c r="AO612" i="7"/>
  <c r="AO613" i="7" s="1"/>
  <c r="AO619" i="7"/>
  <c r="AO618" i="7"/>
  <c r="AO617" i="7"/>
  <c r="AP2" i="7"/>
  <c r="AO600" i="7"/>
  <c r="AO43" i="7"/>
  <c r="AE147" i="1"/>
  <c r="K640" i="7"/>
  <c r="K621" i="7"/>
  <c r="K551" i="7"/>
  <c r="K545" i="7"/>
  <c r="K591" i="7"/>
  <c r="K587" i="7"/>
  <c r="K583" i="7"/>
  <c r="K579" i="7"/>
  <c r="K50" i="7"/>
  <c r="K54" i="7"/>
  <c r="K47" i="7"/>
  <c r="L608" i="7"/>
  <c r="D259" i="7"/>
  <c r="D260" i="7"/>
  <c r="D262" i="7"/>
  <c r="D258" i="7"/>
  <c r="D261" i="7"/>
  <c r="D397" i="7"/>
  <c r="D394" i="7"/>
  <c r="D395" i="7"/>
  <c r="D396" i="7"/>
  <c r="D398" i="7"/>
  <c r="D478" i="7"/>
  <c r="C454" i="7"/>
  <c r="C480" i="7"/>
  <c r="D453" i="7"/>
  <c r="C506" i="7"/>
  <c r="C478" i="7"/>
  <c r="E698" i="7"/>
  <c r="K72" i="7"/>
  <c r="E666" i="7"/>
  <c r="D318" i="7"/>
  <c r="D369" i="7"/>
  <c r="D730" i="7"/>
  <c r="J654" i="7"/>
  <c r="A719" i="7"/>
  <c r="C731" i="7" s="1"/>
  <c r="C718" i="7"/>
  <c r="D718" i="7"/>
  <c r="E718" i="7"/>
  <c r="F718" i="7"/>
  <c r="G718" i="7"/>
  <c r="H718" i="7"/>
  <c r="C730" i="7"/>
  <c r="I718" i="7"/>
  <c r="A655" i="7"/>
  <c r="F667" i="7" s="1"/>
  <c r="C654" i="7"/>
  <c r="D654" i="7"/>
  <c r="E654" i="7"/>
  <c r="F654" i="7"/>
  <c r="G654" i="7"/>
  <c r="H654" i="7"/>
  <c r="I654" i="7"/>
  <c r="C666" i="7"/>
  <c r="D343" i="7"/>
  <c r="A687" i="7"/>
  <c r="K687" i="7" s="1"/>
  <c r="C686" i="7"/>
  <c r="D686" i="7"/>
  <c r="E686" i="7"/>
  <c r="F686" i="7"/>
  <c r="G686" i="7"/>
  <c r="H686" i="7"/>
  <c r="C698" i="7"/>
  <c r="C699" i="7"/>
  <c r="I686" i="7"/>
  <c r="K718" i="7"/>
  <c r="K717" i="7"/>
  <c r="K715" i="7"/>
  <c r="K686" i="7"/>
  <c r="K716" i="7"/>
  <c r="K684" i="7"/>
  <c r="K654" i="7"/>
  <c r="K652" i="7"/>
  <c r="K685" i="7"/>
  <c r="K653" i="7"/>
  <c r="K651" i="7"/>
  <c r="K683" i="7"/>
  <c r="D312" i="7"/>
  <c r="D448" i="7"/>
  <c r="K40" i="7"/>
  <c r="K73" i="7"/>
  <c r="E293" i="7"/>
  <c r="E311" i="7"/>
  <c r="E429" i="7"/>
  <c r="E546" i="7"/>
  <c r="E665" i="7"/>
  <c r="E730" i="7"/>
  <c r="E343" i="7"/>
  <c r="E316" i="7"/>
  <c r="E369" i="7"/>
  <c r="E368" i="7"/>
  <c r="D342" i="7"/>
  <c r="E317" i="7"/>
  <c r="E342" i="7"/>
  <c r="E367" i="7"/>
  <c r="E51" i="7"/>
  <c r="D505" i="7"/>
  <c r="D504" i="7"/>
  <c r="C453" i="7"/>
  <c r="D452" i="7"/>
  <c r="F730" i="7"/>
  <c r="F729" i="7"/>
  <c r="F369" i="7"/>
  <c r="F368" i="7"/>
  <c r="F367" i="7"/>
  <c r="F698" i="7"/>
  <c r="F697" i="7"/>
  <c r="F696" i="7"/>
  <c r="F343" i="7"/>
  <c r="F342" i="7"/>
  <c r="F341" i="7"/>
  <c r="F666" i="7"/>
  <c r="F665" i="7"/>
  <c r="F664" i="7"/>
  <c r="F317" i="7"/>
  <c r="F316" i="7"/>
  <c r="F552" i="7"/>
  <c r="F546" i="7"/>
  <c r="F447" i="7"/>
  <c r="F432" i="7"/>
  <c r="F431" i="7"/>
  <c r="F430" i="7"/>
  <c r="F429" i="7"/>
  <c r="F428" i="7"/>
  <c r="F427" i="7"/>
  <c r="F296" i="7"/>
  <c r="F295" i="7"/>
  <c r="F294" i="7"/>
  <c r="F293" i="7"/>
  <c r="F292" i="7"/>
  <c r="F291" i="7"/>
  <c r="F311" i="7"/>
  <c r="F49" i="7"/>
  <c r="E312" i="7"/>
  <c r="E448" i="7"/>
  <c r="K622" i="7" l="1"/>
  <c r="AP633" i="7"/>
  <c r="AP639" i="7"/>
  <c r="AP41" i="7"/>
  <c r="AP441" i="7"/>
  <c r="AP71" i="7"/>
  <c r="AP305" i="7"/>
  <c r="AP612" i="7"/>
  <c r="AP613" i="7" s="1"/>
  <c r="AP619" i="7"/>
  <c r="AP618" i="7"/>
  <c r="AP617" i="7"/>
  <c r="AP600" i="7"/>
  <c r="AP43" i="7"/>
  <c r="AF147" i="1"/>
  <c r="L640" i="7"/>
  <c r="L621" i="7"/>
  <c r="L587" i="7"/>
  <c r="L579" i="7"/>
  <c r="L551" i="7"/>
  <c r="L545" i="7"/>
  <c r="L591" i="7"/>
  <c r="L583" i="7"/>
  <c r="L50" i="7"/>
  <c r="L54" i="7"/>
  <c r="L47" i="7"/>
  <c r="M608" i="7"/>
  <c r="D480" i="7"/>
  <c r="E479" i="7"/>
  <c r="E453" i="7"/>
  <c r="D479" i="7"/>
  <c r="E505" i="7"/>
  <c r="E504" i="7"/>
  <c r="E506" i="7"/>
  <c r="D506" i="7"/>
  <c r="E452" i="7"/>
  <c r="D454" i="7"/>
  <c r="E480" i="7"/>
  <c r="L72" i="7"/>
  <c r="F731" i="7"/>
  <c r="F699" i="7"/>
  <c r="F319" i="7"/>
  <c r="E344" i="7"/>
  <c r="F344" i="7"/>
  <c r="K655" i="7"/>
  <c r="E319" i="7"/>
  <c r="E370" i="7"/>
  <c r="C344" i="7"/>
  <c r="D344" i="7"/>
  <c r="C319" i="7"/>
  <c r="D319" i="7"/>
  <c r="A688" i="7"/>
  <c r="C700" i="7" s="1"/>
  <c r="C687" i="7"/>
  <c r="D687" i="7"/>
  <c r="E687" i="7"/>
  <c r="F687" i="7"/>
  <c r="G687" i="7"/>
  <c r="H687" i="7"/>
  <c r="I687" i="7"/>
  <c r="J687" i="7"/>
  <c r="D699" i="7"/>
  <c r="A656" i="7"/>
  <c r="E668" i="7" s="1"/>
  <c r="C655" i="7"/>
  <c r="D655" i="7"/>
  <c r="E655" i="7"/>
  <c r="F655" i="7"/>
  <c r="G655" i="7"/>
  <c r="H655" i="7"/>
  <c r="I655" i="7"/>
  <c r="C668" i="7"/>
  <c r="J655" i="7"/>
  <c r="E667" i="7"/>
  <c r="D667" i="7"/>
  <c r="E699" i="7"/>
  <c r="K719" i="7"/>
  <c r="C667" i="7"/>
  <c r="C370" i="7"/>
  <c r="D370" i="7"/>
  <c r="A720" i="7"/>
  <c r="C732" i="7" s="1"/>
  <c r="C719" i="7"/>
  <c r="D719" i="7"/>
  <c r="E719" i="7"/>
  <c r="F719" i="7"/>
  <c r="G719" i="7"/>
  <c r="H719" i="7"/>
  <c r="I719" i="7"/>
  <c r="E731" i="7"/>
  <c r="J719" i="7"/>
  <c r="D731" i="7"/>
  <c r="L718" i="7"/>
  <c r="L716" i="7"/>
  <c r="L719" i="7"/>
  <c r="L717" i="7"/>
  <c r="L715" i="7"/>
  <c r="L686" i="7"/>
  <c r="L684" i="7"/>
  <c r="L655" i="7"/>
  <c r="L654" i="7"/>
  <c r="L653" i="7"/>
  <c r="L652" i="7"/>
  <c r="L651" i="7"/>
  <c r="L687" i="7"/>
  <c r="L685" i="7"/>
  <c r="L683" i="7"/>
  <c r="L40" i="7"/>
  <c r="L73" i="7"/>
  <c r="E318" i="7"/>
  <c r="E341" i="7"/>
  <c r="F370" i="7"/>
  <c r="F318" i="7"/>
  <c r="F51" i="7"/>
  <c r="F452" i="7"/>
  <c r="F480" i="7"/>
  <c r="F504" i="7"/>
  <c r="F505" i="7"/>
  <c r="G731" i="7"/>
  <c r="G730" i="7"/>
  <c r="G729" i="7"/>
  <c r="G370" i="7"/>
  <c r="G369" i="7"/>
  <c r="G368" i="7"/>
  <c r="G367" i="7"/>
  <c r="G699" i="7"/>
  <c r="G698" i="7"/>
  <c r="G697" i="7"/>
  <c r="G696" i="7"/>
  <c r="G344" i="7"/>
  <c r="G343" i="7"/>
  <c r="G342" i="7"/>
  <c r="G341" i="7"/>
  <c r="G667" i="7"/>
  <c r="G666" i="7"/>
  <c r="G665" i="7"/>
  <c r="G664" i="7"/>
  <c r="G319" i="7"/>
  <c r="G318" i="7"/>
  <c r="G317" i="7"/>
  <c r="G316" i="7"/>
  <c r="G552" i="7"/>
  <c r="G546" i="7"/>
  <c r="G432" i="7"/>
  <c r="G431" i="7"/>
  <c r="G430" i="7"/>
  <c r="G429" i="7"/>
  <c r="G428" i="7"/>
  <c r="G427" i="7"/>
  <c r="G447" i="7"/>
  <c r="G311" i="7"/>
  <c r="G296" i="7"/>
  <c r="G295" i="7"/>
  <c r="G294" i="7"/>
  <c r="G293" i="7"/>
  <c r="G292" i="7"/>
  <c r="G291" i="7"/>
  <c r="G49" i="7"/>
  <c r="F312" i="7"/>
  <c r="F453" i="7"/>
  <c r="F478" i="7"/>
  <c r="F506" i="7"/>
  <c r="F448" i="7"/>
  <c r="F479" i="7"/>
  <c r="L622" i="7" l="1"/>
  <c r="E732" i="7"/>
  <c r="D732" i="7"/>
  <c r="AG147" i="1"/>
  <c r="M640" i="7"/>
  <c r="M621" i="7"/>
  <c r="M551" i="7"/>
  <c r="M545" i="7"/>
  <c r="M591" i="7"/>
  <c r="M587" i="7"/>
  <c r="M583" i="7"/>
  <c r="M579" i="7"/>
  <c r="M50" i="7"/>
  <c r="M54" i="7"/>
  <c r="M47" i="7"/>
  <c r="N608" i="7"/>
  <c r="E478" i="7"/>
  <c r="F481" i="7"/>
  <c r="D455" i="7"/>
  <c r="E481" i="7"/>
  <c r="C455" i="7"/>
  <c r="F455" i="7"/>
  <c r="D481" i="7"/>
  <c r="F454" i="7"/>
  <c r="C481" i="7"/>
  <c r="F507" i="7"/>
  <c r="E507" i="7"/>
  <c r="D507" i="7"/>
  <c r="E455" i="7"/>
  <c r="E454" i="7"/>
  <c r="C507" i="7"/>
  <c r="G700" i="7"/>
  <c r="M72" i="7"/>
  <c r="E700" i="7"/>
  <c r="L688" i="7"/>
  <c r="G345" i="7"/>
  <c r="D668" i="7"/>
  <c r="G320" i="7"/>
  <c r="G668" i="7"/>
  <c r="L656" i="7"/>
  <c r="G371" i="7"/>
  <c r="D700" i="7"/>
  <c r="G732" i="7"/>
  <c r="L720" i="7"/>
  <c r="F700" i="7"/>
  <c r="C320" i="7"/>
  <c r="D320" i="7"/>
  <c r="F320" i="7"/>
  <c r="E320" i="7"/>
  <c r="D371" i="7"/>
  <c r="C371" i="7"/>
  <c r="F371" i="7"/>
  <c r="E371" i="7"/>
  <c r="A657" i="7"/>
  <c r="C669" i="7" s="1"/>
  <c r="C656" i="7"/>
  <c r="D656" i="7"/>
  <c r="E656" i="7"/>
  <c r="F656" i="7"/>
  <c r="G656" i="7"/>
  <c r="H656" i="7"/>
  <c r="I656" i="7"/>
  <c r="J656" i="7"/>
  <c r="K656" i="7"/>
  <c r="F668" i="7"/>
  <c r="C345" i="7"/>
  <c r="D345" i="7"/>
  <c r="F345" i="7"/>
  <c r="E345" i="7"/>
  <c r="A721" i="7"/>
  <c r="E733" i="7" s="1"/>
  <c r="C720" i="7"/>
  <c r="D720" i="7"/>
  <c r="E720" i="7"/>
  <c r="F720" i="7"/>
  <c r="G720" i="7"/>
  <c r="H720" i="7"/>
  <c r="I720" i="7"/>
  <c r="J720" i="7"/>
  <c r="K720" i="7"/>
  <c r="F732" i="7"/>
  <c r="A689" i="7"/>
  <c r="D701" i="7" s="1"/>
  <c r="C688" i="7"/>
  <c r="D688" i="7"/>
  <c r="E688" i="7"/>
  <c r="F688" i="7"/>
  <c r="G688" i="7"/>
  <c r="H688" i="7"/>
  <c r="I688" i="7"/>
  <c r="J688" i="7"/>
  <c r="K688" i="7"/>
  <c r="M719" i="7"/>
  <c r="M717" i="7"/>
  <c r="M716" i="7"/>
  <c r="M715" i="7"/>
  <c r="M720" i="7"/>
  <c r="M683" i="7"/>
  <c r="M688" i="7"/>
  <c r="M686" i="7"/>
  <c r="M718" i="7"/>
  <c r="M687" i="7"/>
  <c r="M685" i="7"/>
  <c r="M655" i="7"/>
  <c r="M653" i="7"/>
  <c r="M651" i="7"/>
  <c r="M684" i="7"/>
  <c r="M656" i="7"/>
  <c r="M654" i="7"/>
  <c r="M652" i="7"/>
  <c r="M73" i="7"/>
  <c r="M40" i="7"/>
  <c r="G51" i="7"/>
  <c r="G452" i="7"/>
  <c r="G455" i="7"/>
  <c r="G479" i="7"/>
  <c r="G507" i="7"/>
  <c r="G480" i="7"/>
  <c r="G504" i="7"/>
  <c r="H732" i="7"/>
  <c r="H731" i="7"/>
  <c r="H730" i="7"/>
  <c r="H729" i="7"/>
  <c r="H371" i="7"/>
  <c r="H370" i="7"/>
  <c r="H369" i="7"/>
  <c r="H368" i="7"/>
  <c r="H367" i="7"/>
  <c r="H700" i="7"/>
  <c r="H699" i="7"/>
  <c r="H698" i="7"/>
  <c r="H697" i="7"/>
  <c r="H696" i="7"/>
  <c r="H345" i="7"/>
  <c r="H344" i="7"/>
  <c r="H343" i="7"/>
  <c r="H342" i="7"/>
  <c r="H341" i="7"/>
  <c r="H668" i="7"/>
  <c r="H667" i="7"/>
  <c r="H666" i="7"/>
  <c r="H665" i="7"/>
  <c r="H664" i="7"/>
  <c r="H320" i="7"/>
  <c r="H319" i="7"/>
  <c r="H318" i="7"/>
  <c r="H317" i="7"/>
  <c r="H316" i="7"/>
  <c r="H552" i="7"/>
  <c r="H546" i="7"/>
  <c r="H447" i="7"/>
  <c r="H432" i="7"/>
  <c r="H431" i="7"/>
  <c r="H430" i="7"/>
  <c r="H429" i="7"/>
  <c r="H428" i="7"/>
  <c r="H427" i="7"/>
  <c r="H296" i="7"/>
  <c r="H295" i="7"/>
  <c r="H294" i="7"/>
  <c r="H293" i="7"/>
  <c r="H292" i="7"/>
  <c r="H291" i="7"/>
  <c r="H311" i="7"/>
  <c r="H49" i="7"/>
  <c r="G312" i="7"/>
  <c r="G454" i="7"/>
  <c r="G453" i="7"/>
  <c r="G481" i="7"/>
  <c r="G505" i="7"/>
  <c r="G478" i="7"/>
  <c r="G506" i="7"/>
  <c r="G448" i="7"/>
  <c r="M622" i="7" l="1"/>
  <c r="AH147" i="1"/>
  <c r="N640" i="7"/>
  <c r="N621" i="7"/>
  <c r="N545" i="7"/>
  <c r="N591" i="7"/>
  <c r="N587" i="7"/>
  <c r="N583" i="7"/>
  <c r="N579" i="7"/>
  <c r="N551" i="7"/>
  <c r="N50" i="7"/>
  <c r="N54" i="7"/>
  <c r="N47" i="7"/>
  <c r="O608" i="7"/>
  <c r="C456" i="7"/>
  <c r="G456" i="7"/>
  <c r="E508" i="7"/>
  <c r="E482" i="7"/>
  <c r="F508" i="7"/>
  <c r="G482" i="7"/>
  <c r="F482" i="7"/>
  <c r="C508" i="7"/>
  <c r="D456" i="7"/>
  <c r="D482" i="7"/>
  <c r="D508" i="7"/>
  <c r="F456" i="7"/>
  <c r="C482" i="7"/>
  <c r="E456" i="7"/>
  <c r="G508" i="7"/>
  <c r="N72" i="7"/>
  <c r="H701" i="7"/>
  <c r="H733" i="7"/>
  <c r="H669" i="7"/>
  <c r="F669" i="7"/>
  <c r="M689" i="7"/>
  <c r="E701" i="7"/>
  <c r="F701" i="7"/>
  <c r="H321" i="7"/>
  <c r="D669" i="7"/>
  <c r="C701" i="7"/>
  <c r="E669" i="7"/>
  <c r="M657" i="7"/>
  <c r="H346" i="7"/>
  <c r="M721" i="7"/>
  <c r="F733" i="7"/>
  <c r="D733" i="7"/>
  <c r="C733" i="7"/>
  <c r="H372" i="7"/>
  <c r="A690" i="7"/>
  <c r="E702" i="7" s="1"/>
  <c r="C689" i="7"/>
  <c r="D689" i="7"/>
  <c r="E689" i="7"/>
  <c r="F689" i="7"/>
  <c r="G689" i="7"/>
  <c r="H689" i="7"/>
  <c r="I689" i="7"/>
  <c r="J689" i="7"/>
  <c r="K689" i="7"/>
  <c r="L689" i="7"/>
  <c r="G701" i="7"/>
  <c r="C372" i="7"/>
  <c r="D372" i="7"/>
  <c r="E372" i="7"/>
  <c r="F372" i="7"/>
  <c r="G372" i="7"/>
  <c r="C321" i="7"/>
  <c r="D321" i="7"/>
  <c r="E321" i="7"/>
  <c r="G321" i="7"/>
  <c r="F321" i="7"/>
  <c r="C346" i="7"/>
  <c r="D346" i="7"/>
  <c r="E346" i="7"/>
  <c r="F346" i="7"/>
  <c r="G346" i="7"/>
  <c r="A722" i="7"/>
  <c r="G734" i="7" s="1"/>
  <c r="C721" i="7"/>
  <c r="D721" i="7"/>
  <c r="E721" i="7"/>
  <c r="F721" i="7"/>
  <c r="G721" i="7"/>
  <c r="H721" i="7"/>
  <c r="I721" i="7"/>
  <c r="J721" i="7"/>
  <c r="K721" i="7"/>
  <c r="G733" i="7"/>
  <c r="L721" i="7"/>
  <c r="A658" i="7"/>
  <c r="G670" i="7" s="1"/>
  <c r="C657" i="7"/>
  <c r="D657" i="7"/>
  <c r="E657" i="7"/>
  <c r="F657" i="7"/>
  <c r="G657" i="7"/>
  <c r="H657" i="7"/>
  <c r="I657" i="7"/>
  <c r="C670" i="7"/>
  <c r="J657" i="7"/>
  <c r="K657" i="7"/>
  <c r="L657" i="7"/>
  <c r="G669" i="7"/>
  <c r="N721" i="7"/>
  <c r="N719" i="7"/>
  <c r="N717" i="7"/>
  <c r="N689" i="7"/>
  <c r="N688" i="7"/>
  <c r="N687" i="7"/>
  <c r="N686" i="7"/>
  <c r="N685" i="7"/>
  <c r="N684" i="7"/>
  <c r="N683" i="7"/>
  <c r="N716" i="7"/>
  <c r="N720" i="7"/>
  <c r="N715" i="7"/>
  <c r="N718" i="7"/>
  <c r="N657" i="7"/>
  <c r="N655" i="7"/>
  <c r="N653" i="7"/>
  <c r="N651" i="7"/>
  <c r="N656" i="7"/>
  <c r="N654" i="7"/>
  <c r="N652" i="7"/>
  <c r="N73" i="7"/>
  <c r="N40" i="7"/>
  <c r="H51" i="7"/>
  <c r="H453" i="7"/>
  <c r="H454" i="7"/>
  <c r="H478" i="7"/>
  <c r="H482" i="7"/>
  <c r="H506" i="7"/>
  <c r="H448" i="7"/>
  <c r="H479" i="7"/>
  <c r="H507" i="7"/>
  <c r="I733" i="7"/>
  <c r="I732" i="7"/>
  <c r="I731" i="7"/>
  <c r="I730" i="7"/>
  <c r="I372" i="7"/>
  <c r="I371" i="7"/>
  <c r="I370" i="7"/>
  <c r="I369" i="7"/>
  <c r="I368" i="7"/>
  <c r="I346" i="7"/>
  <c r="I345" i="7"/>
  <c r="I367" i="7"/>
  <c r="I701" i="7"/>
  <c r="I700" i="7"/>
  <c r="I699" i="7"/>
  <c r="I698" i="7"/>
  <c r="I697" i="7"/>
  <c r="I696" i="7"/>
  <c r="I321" i="7"/>
  <c r="I320" i="7"/>
  <c r="I344" i="7"/>
  <c r="I342" i="7"/>
  <c r="I341" i="7"/>
  <c r="I669" i="7"/>
  <c r="I668" i="7"/>
  <c r="I667" i="7"/>
  <c r="I666" i="7"/>
  <c r="I665" i="7"/>
  <c r="I664" i="7"/>
  <c r="I319" i="7"/>
  <c r="I318" i="7"/>
  <c r="I317" i="7"/>
  <c r="I316" i="7"/>
  <c r="I552" i="7"/>
  <c r="I546" i="7"/>
  <c r="I432" i="7"/>
  <c r="I431" i="7"/>
  <c r="I430" i="7"/>
  <c r="I429" i="7"/>
  <c r="I428" i="7"/>
  <c r="I427" i="7"/>
  <c r="I343" i="7"/>
  <c r="I447" i="7"/>
  <c r="I311" i="7"/>
  <c r="I296" i="7"/>
  <c r="I295" i="7"/>
  <c r="I294" i="7"/>
  <c r="I293" i="7"/>
  <c r="I292" i="7"/>
  <c r="I291" i="7"/>
  <c r="I49" i="7"/>
  <c r="H312" i="7"/>
  <c r="H455" i="7"/>
  <c r="H452" i="7"/>
  <c r="H456" i="7"/>
  <c r="H480" i="7"/>
  <c r="H504" i="7"/>
  <c r="H508" i="7"/>
  <c r="H481" i="7"/>
  <c r="H505" i="7"/>
  <c r="N622" i="7" l="1"/>
  <c r="AI147" i="1"/>
  <c r="O640" i="7"/>
  <c r="O621" i="7"/>
  <c r="O551" i="7"/>
  <c r="O591" i="7"/>
  <c r="O587" i="7"/>
  <c r="O579" i="7"/>
  <c r="O545" i="7"/>
  <c r="O583" i="7"/>
  <c r="O50" i="7"/>
  <c r="O54" i="7"/>
  <c r="O47" i="7"/>
  <c r="P608" i="7"/>
  <c r="G483" i="7"/>
  <c r="D457" i="7"/>
  <c r="H483" i="7"/>
  <c r="E483" i="7"/>
  <c r="G509" i="7"/>
  <c r="D483" i="7"/>
  <c r="F509" i="7"/>
  <c r="H509" i="7"/>
  <c r="C457" i="7"/>
  <c r="C483" i="7"/>
  <c r="E509" i="7"/>
  <c r="F457" i="7"/>
  <c r="D509" i="7"/>
  <c r="H457" i="7"/>
  <c r="G457" i="7"/>
  <c r="C509" i="7"/>
  <c r="F483" i="7"/>
  <c r="E457" i="7"/>
  <c r="O72" i="7"/>
  <c r="C734" i="7"/>
  <c r="F734" i="7"/>
  <c r="I702" i="7"/>
  <c r="N690" i="7"/>
  <c r="F702" i="7"/>
  <c r="C702" i="7"/>
  <c r="I734" i="7"/>
  <c r="E734" i="7"/>
  <c r="D734" i="7"/>
  <c r="I670" i="7"/>
  <c r="N722" i="7"/>
  <c r="I347" i="7"/>
  <c r="D702" i="7"/>
  <c r="D670" i="7"/>
  <c r="G702" i="7"/>
  <c r="N658" i="7"/>
  <c r="F670" i="7"/>
  <c r="I373" i="7"/>
  <c r="A723" i="7"/>
  <c r="D735" i="7" s="1"/>
  <c r="C722" i="7"/>
  <c r="D722" i="7"/>
  <c r="E722" i="7"/>
  <c r="F722" i="7"/>
  <c r="G722" i="7"/>
  <c r="H722" i="7"/>
  <c r="I722" i="7"/>
  <c r="C735" i="7"/>
  <c r="J722" i="7"/>
  <c r="K722" i="7"/>
  <c r="L722" i="7"/>
  <c r="H734" i="7"/>
  <c r="M722" i="7"/>
  <c r="C322" i="7"/>
  <c r="E322" i="7"/>
  <c r="D322" i="7"/>
  <c r="F322" i="7"/>
  <c r="G322" i="7"/>
  <c r="H322" i="7"/>
  <c r="C347" i="7"/>
  <c r="D347" i="7"/>
  <c r="F347" i="7"/>
  <c r="E347" i="7"/>
  <c r="G347" i="7"/>
  <c r="H347" i="7"/>
  <c r="A659" i="7"/>
  <c r="E671" i="7" s="1"/>
  <c r="C658" i="7"/>
  <c r="D658" i="7"/>
  <c r="E658" i="7"/>
  <c r="F658" i="7"/>
  <c r="G658" i="7"/>
  <c r="H658" i="7"/>
  <c r="I658" i="7"/>
  <c r="J658" i="7"/>
  <c r="K658" i="7"/>
  <c r="L658" i="7"/>
  <c r="M658" i="7"/>
  <c r="H670" i="7"/>
  <c r="A691" i="7"/>
  <c r="F703" i="7" s="1"/>
  <c r="C690" i="7"/>
  <c r="D690" i="7"/>
  <c r="E690" i="7"/>
  <c r="F690" i="7"/>
  <c r="G690" i="7"/>
  <c r="H690" i="7"/>
  <c r="I690" i="7"/>
  <c r="C703" i="7"/>
  <c r="J690" i="7"/>
  <c r="K690" i="7"/>
  <c r="L690" i="7"/>
  <c r="M690" i="7"/>
  <c r="H702" i="7"/>
  <c r="I322" i="7"/>
  <c r="E670" i="7"/>
  <c r="C373" i="7"/>
  <c r="D373" i="7"/>
  <c r="E373" i="7"/>
  <c r="F373" i="7"/>
  <c r="G373" i="7"/>
  <c r="H373" i="7"/>
  <c r="O722" i="7"/>
  <c r="O721" i="7"/>
  <c r="O720" i="7"/>
  <c r="O719" i="7"/>
  <c r="O718" i="7"/>
  <c r="O717" i="7"/>
  <c r="O715" i="7"/>
  <c r="O690" i="7"/>
  <c r="O688" i="7"/>
  <c r="O716" i="7"/>
  <c r="O689" i="7"/>
  <c r="O687" i="7"/>
  <c r="O685" i="7"/>
  <c r="O683" i="7"/>
  <c r="O656" i="7"/>
  <c r="O654" i="7"/>
  <c r="O652" i="7"/>
  <c r="O684" i="7"/>
  <c r="O658" i="7"/>
  <c r="O686" i="7"/>
  <c r="O657" i="7"/>
  <c r="O655" i="7"/>
  <c r="O653" i="7"/>
  <c r="O651" i="7"/>
  <c r="O40" i="7"/>
  <c r="O73" i="7"/>
  <c r="I456" i="7"/>
  <c r="I455" i="7"/>
  <c r="I479" i="7"/>
  <c r="I483" i="7"/>
  <c r="I507" i="7"/>
  <c r="I480" i="7"/>
  <c r="I504" i="7"/>
  <c r="I508" i="7"/>
  <c r="I51" i="7"/>
  <c r="J734" i="7"/>
  <c r="J733" i="7"/>
  <c r="J732" i="7"/>
  <c r="J731" i="7"/>
  <c r="J730" i="7"/>
  <c r="J373" i="7"/>
  <c r="J372" i="7"/>
  <c r="J371" i="7"/>
  <c r="J370" i="7"/>
  <c r="J369" i="7"/>
  <c r="J368" i="7"/>
  <c r="J367" i="7"/>
  <c r="J702" i="7"/>
  <c r="J701" i="7"/>
  <c r="J700" i="7"/>
  <c r="J699" i="7"/>
  <c r="J698" i="7"/>
  <c r="J697" i="7"/>
  <c r="J696" i="7"/>
  <c r="J347" i="7"/>
  <c r="J346" i="7"/>
  <c r="J345" i="7"/>
  <c r="J344" i="7"/>
  <c r="J343" i="7"/>
  <c r="J342" i="7"/>
  <c r="J341" i="7"/>
  <c r="J670" i="7"/>
  <c r="J669" i="7"/>
  <c r="J668" i="7"/>
  <c r="J667" i="7"/>
  <c r="J666" i="7"/>
  <c r="J665" i="7"/>
  <c r="J664" i="7"/>
  <c r="J322" i="7"/>
  <c r="J321" i="7"/>
  <c r="J320" i="7"/>
  <c r="J319" i="7"/>
  <c r="J318" i="7"/>
  <c r="J317" i="7"/>
  <c r="J316" i="7"/>
  <c r="J552" i="7"/>
  <c r="J546" i="7"/>
  <c r="J447" i="7"/>
  <c r="J432" i="7"/>
  <c r="J431" i="7"/>
  <c r="J430" i="7"/>
  <c r="J429" i="7"/>
  <c r="J428" i="7"/>
  <c r="J427" i="7"/>
  <c r="J296" i="7"/>
  <c r="J295" i="7"/>
  <c r="J294" i="7"/>
  <c r="J293" i="7"/>
  <c r="J292" i="7"/>
  <c r="J291" i="7"/>
  <c r="J311" i="7"/>
  <c r="J49" i="7"/>
  <c r="I312" i="7"/>
  <c r="I452" i="7"/>
  <c r="I454" i="7"/>
  <c r="I453" i="7"/>
  <c r="I457" i="7"/>
  <c r="I481" i="7"/>
  <c r="I505" i="7"/>
  <c r="I509" i="7"/>
  <c r="I478" i="7"/>
  <c r="I482" i="7"/>
  <c r="I506" i="7"/>
  <c r="I448" i="7"/>
  <c r="O622" i="7" l="1"/>
  <c r="AJ147" i="1"/>
  <c r="C671" i="7"/>
  <c r="P640" i="7"/>
  <c r="P621" i="7"/>
  <c r="P591" i="7"/>
  <c r="P583" i="7"/>
  <c r="P551" i="7"/>
  <c r="P545" i="7"/>
  <c r="P587" i="7"/>
  <c r="P579" i="7"/>
  <c r="P50" i="7"/>
  <c r="P54" i="7"/>
  <c r="P47" i="7"/>
  <c r="Q608" i="7"/>
  <c r="O659" i="7"/>
  <c r="C458" i="7"/>
  <c r="H510" i="7"/>
  <c r="D484" i="7"/>
  <c r="I458" i="7"/>
  <c r="G510" i="7"/>
  <c r="C484" i="7"/>
  <c r="F510" i="7"/>
  <c r="H458" i="7"/>
  <c r="F484" i="7"/>
  <c r="E510" i="7"/>
  <c r="G458" i="7"/>
  <c r="D510" i="7"/>
  <c r="H484" i="7"/>
  <c r="F458" i="7"/>
  <c r="I484" i="7"/>
  <c r="C510" i="7"/>
  <c r="G484" i="7"/>
  <c r="D458" i="7"/>
  <c r="E484" i="7"/>
  <c r="E458" i="7"/>
  <c r="I510" i="7"/>
  <c r="P72" i="7"/>
  <c r="E703" i="7"/>
  <c r="G671" i="7"/>
  <c r="D671" i="7"/>
  <c r="J671" i="7"/>
  <c r="H671" i="7"/>
  <c r="F671" i="7"/>
  <c r="J735" i="7"/>
  <c r="F735" i="7"/>
  <c r="O691" i="7"/>
  <c r="H703" i="7"/>
  <c r="G703" i="7"/>
  <c r="J323" i="7"/>
  <c r="H735" i="7"/>
  <c r="J703" i="7"/>
  <c r="D703" i="7"/>
  <c r="E735" i="7"/>
  <c r="O723" i="7"/>
  <c r="G735" i="7"/>
  <c r="J348" i="7"/>
  <c r="A692" i="7"/>
  <c r="D704" i="7" s="1"/>
  <c r="C691" i="7"/>
  <c r="D691" i="7"/>
  <c r="E691" i="7"/>
  <c r="F691" i="7"/>
  <c r="G691" i="7"/>
  <c r="H691" i="7"/>
  <c r="I691" i="7"/>
  <c r="J691" i="7"/>
  <c r="K691" i="7"/>
  <c r="L691" i="7"/>
  <c r="M691" i="7"/>
  <c r="I703" i="7"/>
  <c r="N691" i="7"/>
  <c r="D374" i="7"/>
  <c r="C374" i="7"/>
  <c r="E374" i="7"/>
  <c r="F374" i="7"/>
  <c r="G374" i="7"/>
  <c r="H374" i="7"/>
  <c r="I374" i="7"/>
  <c r="C323" i="7"/>
  <c r="D323" i="7"/>
  <c r="F323" i="7"/>
  <c r="E323" i="7"/>
  <c r="G323" i="7"/>
  <c r="H323" i="7"/>
  <c r="I323" i="7"/>
  <c r="A724" i="7"/>
  <c r="I736" i="7" s="1"/>
  <c r="C723" i="7"/>
  <c r="D723" i="7"/>
  <c r="E723" i="7"/>
  <c r="F723" i="7"/>
  <c r="G723" i="7"/>
  <c r="H723" i="7"/>
  <c r="I723" i="7"/>
  <c r="C736" i="7"/>
  <c r="J723" i="7"/>
  <c r="K723" i="7"/>
  <c r="L723" i="7"/>
  <c r="M723" i="7"/>
  <c r="I735" i="7"/>
  <c r="N723" i="7"/>
  <c r="J374" i="7"/>
  <c r="C348" i="7"/>
  <c r="E348" i="7"/>
  <c r="D348" i="7"/>
  <c r="F348" i="7"/>
  <c r="G348" i="7"/>
  <c r="H348" i="7"/>
  <c r="I348" i="7"/>
  <c r="A660" i="7"/>
  <c r="F672" i="7" s="1"/>
  <c r="C659" i="7"/>
  <c r="D659" i="7"/>
  <c r="E659" i="7"/>
  <c r="F659" i="7"/>
  <c r="G659" i="7"/>
  <c r="H659" i="7"/>
  <c r="I659" i="7"/>
  <c r="C672" i="7"/>
  <c r="J659" i="7"/>
  <c r="K659" i="7"/>
  <c r="L659" i="7"/>
  <c r="M659" i="7"/>
  <c r="N659" i="7"/>
  <c r="I671" i="7"/>
  <c r="P722" i="7"/>
  <c r="P720" i="7"/>
  <c r="P718" i="7"/>
  <c r="P721" i="7"/>
  <c r="P717" i="7"/>
  <c r="P719" i="7"/>
  <c r="P690" i="7"/>
  <c r="P688" i="7"/>
  <c r="P684" i="7"/>
  <c r="P715" i="7"/>
  <c r="P716" i="7"/>
  <c r="P691" i="7"/>
  <c r="P689" i="7"/>
  <c r="P687" i="7"/>
  <c r="P723" i="7"/>
  <c r="P657" i="7"/>
  <c r="P656" i="7"/>
  <c r="P655" i="7"/>
  <c r="P654" i="7"/>
  <c r="P653" i="7"/>
  <c r="P652" i="7"/>
  <c r="P651" i="7"/>
  <c r="P686" i="7"/>
  <c r="P683" i="7"/>
  <c r="P658" i="7"/>
  <c r="P685" i="7"/>
  <c r="P659" i="7"/>
  <c r="P40" i="7"/>
  <c r="P73" i="7"/>
  <c r="J457" i="7"/>
  <c r="J452" i="7"/>
  <c r="J456" i="7"/>
  <c r="J480" i="7"/>
  <c r="J484" i="7"/>
  <c r="J504" i="7"/>
  <c r="J508" i="7"/>
  <c r="J481" i="7"/>
  <c r="J505" i="7"/>
  <c r="J509" i="7"/>
  <c r="J51" i="7"/>
  <c r="K735" i="7"/>
  <c r="K734" i="7"/>
  <c r="K733" i="7"/>
  <c r="K732" i="7"/>
  <c r="K731" i="7"/>
  <c r="K730" i="7"/>
  <c r="K374" i="7"/>
  <c r="K373" i="7"/>
  <c r="K372" i="7"/>
  <c r="K371" i="7"/>
  <c r="K370" i="7"/>
  <c r="K369" i="7"/>
  <c r="K348" i="7"/>
  <c r="K347" i="7"/>
  <c r="K346" i="7"/>
  <c r="K345" i="7"/>
  <c r="K368" i="7"/>
  <c r="K703" i="7"/>
  <c r="K702" i="7"/>
  <c r="K701" i="7"/>
  <c r="K700" i="7"/>
  <c r="K699" i="7"/>
  <c r="K698" i="7"/>
  <c r="K697" i="7"/>
  <c r="K696" i="7"/>
  <c r="K344" i="7"/>
  <c r="K323" i="7"/>
  <c r="K322" i="7"/>
  <c r="K321" i="7"/>
  <c r="K320" i="7"/>
  <c r="K343" i="7"/>
  <c r="K342" i="7"/>
  <c r="K341" i="7"/>
  <c r="K671" i="7"/>
  <c r="K670" i="7"/>
  <c r="K669" i="7"/>
  <c r="K668" i="7"/>
  <c r="K667" i="7"/>
  <c r="K666" i="7"/>
  <c r="K665" i="7"/>
  <c r="K664" i="7"/>
  <c r="K318" i="7"/>
  <c r="K319" i="7"/>
  <c r="K317" i="7"/>
  <c r="K552" i="7"/>
  <c r="K546" i="7"/>
  <c r="K432" i="7"/>
  <c r="K431" i="7"/>
  <c r="K430" i="7"/>
  <c r="K429" i="7"/>
  <c r="K428" i="7"/>
  <c r="K427" i="7"/>
  <c r="K447" i="7"/>
  <c r="K311" i="7"/>
  <c r="K296" i="7"/>
  <c r="K295" i="7"/>
  <c r="K294" i="7"/>
  <c r="K293" i="7"/>
  <c r="K292" i="7"/>
  <c r="K291" i="7"/>
  <c r="K49" i="7"/>
  <c r="J455" i="7"/>
  <c r="J312" i="7"/>
  <c r="J453" i="7"/>
  <c r="J454" i="7"/>
  <c r="J458" i="7"/>
  <c r="J478" i="7"/>
  <c r="J482" i="7"/>
  <c r="J506" i="7"/>
  <c r="J510" i="7"/>
  <c r="J448" i="7"/>
  <c r="J479" i="7"/>
  <c r="J483" i="7"/>
  <c r="J507" i="7"/>
  <c r="P622" i="7" l="1"/>
  <c r="K736" i="7"/>
  <c r="K704" i="7"/>
  <c r="AK147" i="1"/>
  <c r="Q640" i="7"/>
  <c r="Q621" i="7"/>
  <c r="Q551" i="7"/>
  <c r="Q545" i="7"/>
  <c r="Q591" i="7"/>
  <c r="Q587" i="7"/>
  <c r="Q583" i="7"/>
  <c r="Q579" i="7"/>
  <c r="Q50" i="7"/>
  <c r="Q54" i="7"/>
  <c r="Q47" i="7"/>
  <c r="R608" i="7"/>
  <c r="E485" i="7"/>
  <c r="C459" i="7"/>
  <c r="D485" i="7"/>
  <c r="C485" i="7"/>
  <c r="I511" i="7"/>
  <c r="D511" i="7"/>
  <c r="J511" i="7"/>
  <c r="I459" i="7"/>
  <c r="H511" i="7"/>
  <c r="D459" i="7"/>
  <c r="I485" i="7"/>
  <c r="H459" i="7"/>
  <c r="G511" i="7"/>
  <c r="H485" i="7"/>
  <c r="G459" i="7"/>
  <c r="F511" i="7"/>
  <c r="G485" i="7"/>
  <c r="E459" i="7"/>
  <c r="E511" i="7"/>
  <c r="J459" i="7"/>
  <c r="F485" i="7"/>
  <c r="F459" i="7"/>
  <c r="C511" i="7"/>
  <c r="J485" i="7"/>
  <c r="C704" i="7"/>
  <c r="G704" i="7"/>
  <c r="G672" i="7"/>
  <c r="P660" i="7"/>
  <c r="Q72" i="7"/>
  <c r="K349" i="7"/>
  <c r="F736" i="7"/>
  <c r="H736" i="7"/>
  <c r="K375" i="7"/>
  <c r="I672" i="7"/>
  <c r="D672" i="7"/>
  <c r="E704" i="7"/>
  <c r="E736" i="7"/>
  <c r="H672" i="7"/>
  <c r="E672" i="7"/>
  <c r="G736" i="7"/>
  <c r="D736" i="7"/>
  <c r="I704" i="7"/>
  <c r="K672" i="7"/>
  <c r="P692" i="7"/>
  <c r="P724" i="7"/>
  <c r="H704" i="7"/>
  <c r="F704" i="7"/>
  <c r="K324" i="7"/>
  <c r="C375" i="7"/>
  <c r="D375" i="7"/>
  <c r="E375" i="7"/>
  <c r="F375" i="7"/>
  <c r="G375" i="7"/>
  <c r="H375" i="7"/>
  <c r="I375" i="7"/>
  <c r="J375" i="7"/>
  <c r="C660" i="7"/>
  <c r="D660" i="7"/>
  <c r="D661" i="7" s="1"/>
  <c r="D646" i="7" s="1"/>
  <c r="D110" i="7" s="1"/>
  <c r="E660" i="7"/>
  <c r="E661" i="7" s="1"/>
  <c r="E646" i="7" s="1"/>
  <c r="E110" i="7" s="1"/>
  <c r="F660" i="7"/>
  <c r="F661" i="7" s="1"/>
  <c r="F646" i="7" s="1"/>
  <c r="F110" i="7" s="1"/>
  <c r="G660" i="7"/>
  <c r="G661" i="7" s="1"/>
  <c r="G646" i="7" s="1"/>
  <c r="G110" i="7" s="1"/>
  <c r="H660" i="7"/>
  <c r="H661" i="7" s="1"/>
  <c r="H646" i="7" s="1"/>
  <c r="H110" i="7" s="1"/>
  <c r="I660" i="7"/>
  <c r="I661" i="7" s="1"/>
  <c r="I646" i="7" s="1"/>
  <c r="I110" i="7" s="1"/>
  <c r="J660" i="7"/>
  <c r="J661" i="7" s="1"/>
  <c r="J646" i="7" s="1"/>
  <c r="J110" i="7" s="1"/>
  <c r="K660" i="7"/>
  <c r="K661" i="7" s="1"/>
  <c r="K646" i="7" s="1"/>
  <c r="K110" i="7" s="1"/>
  <c r="L660" i="7"/>
  <c r="M660" i="7"/>
  <c r="N660" i="7"/>
  <c r="O660" i="7"/>
  <c r="J672" i="7"/>
  <c r="C724" i="7"/>
  <c r="D724" i="7"/>
  <c r="D725" i="7" s="1"/>
  <c r="D710" i="7" s="1"/>
  <c r="D112" i="7" s="1"/>
  <c r="E724" i="7"/>
  <c r="E725" i="7" s="1"/>
  <c r="E710" i="7" s="1"/>
  <c r="E112" i="7" s="1"/>
  <c r="F724" i="7"/>
  <c r="F725" i="7" s="1"/>
  <c r="F710" i="7" s="1"/>
  <c r="F112" i="7" s="1"/>
  <c r="G724" i="7"/>
  <c r="G725" i="7" s="1"/>
  <c r="G710" i="7" s="1"/>
  <c r="G112" i="7" s="1"/>
  <c r="H724" i="7"/>
  <c r="H725" i="7" s="1"/>
  <c r="H710" i="7" s="1"/>
  <c r="H112" i="7" s="1"/>
  <c r="I724" i="7"/>
  <c r="I725" i="7" s="1"/>
  <c r="I710" i="7" s="1"/>
  <c r="I112" i="7" s="1"/>
  <c r="J724" i="7"/>
  <c r="J725" i="7" s="1"/>
  <c r="J710" i="7" s="1"/>
  <c r="J112" i="7" s="1"/>
  <c r="K724" i="7"/>
  <c r="K725" i="7" s="1"/>
  <c r="K710" i="7" s="1"/>
  <c r="K112" i="7" s="1"/>
  <c r="L724" i="7"/>
  <c r="M724" i="7"/>
  <c r="N724" i="7"/>
  <c r="O724" i="7"/>
  <c r="J736" i="7"/>
  <c r="C349" i="7"/>
  <c r="D349" i="7"/>
  <c r="F349" i="7"/>
  <c r="E349" i="7"/>
  <c r="G349" i="7"/>
  <c r="H349" i="7"/>
  <c r="I349" i="7"/>
  <c r="J349" i="7"/>
  <c r="C324" i="7"/>
  <c r="D324" i="7"/>
  <c r="E324" i="7"/>
  <c r="F324" i="7"/>
  <c r="G324" i="7"/>
  <c r="H324" i="7"/>
  <c r="I324" i="7"/>
  <c r="J324" i="7"/>
  <c r="C692" i="7"/>
  <c r="D692" i="7"/>
  <c r="D693" i="7" s="1"/>
  <c r="D678" i="7" s="1"/>
  <c r="D111" i="7" s="1"/>
  <c r="E692" i="7"/>
  <c r="E693" i="7" s="1"/>
  <c r="E678" i="7" s="1"/>
  <c r="E111" i="7" s="1"/>
  <c r="F692" i="7"/>
  <c r="F693" i="7" s="1"/>
  <c r="F678" i="7" s="1"/>
  <c r="F111" i="7" s="1"/>
  <c r="G692" i="7"/>
  <c r="G693" i="7" s="1"/>
  <c r="G678" i="7" s="1"/>
  <c r="G111" i="7" s="1"/>
  <c r="H692" i="7"/>
  <c r="H693" i="7" s="1"/>
  <c r="H678" i="7" s="1"/>
  <c r="H111" i="7" s="1"/>
  <c r="I692" i="7"/>
  <c r="I693" i="7" s="1"/>
  <c r="I678" i="7" s="1"/>
  <c r="I111" i="7" s="1"/>
  <c r="J692" i="7"/>
  <c r="J693" i="7" s="1"/>
  <c r="J678" i="7" s="1"/>
  <c r="J111" i="7" s="1"/>
  <c r="K692" i="7"/>
  <c r="K693" i="7" s="1"/>
  <c r="K678" i="7" s="1"/>
  <c r="K111" i="7" s="1"/>
  <c r="L692" i="7"/>
  <c r="M692" i="7"/>
  <c r="N692" i="7"/>
  <c r="J704" i="7"/>
  <c r="O692" i="7"/>
  <c r="Q716" i="7"/>
  <c r="Q715" i="7"/>
  <c r="Q724" i="7"/>
  <c r="Q722" i="7"/>
  <c r="Q720" i="7"/>
  <c r="Q718" i="7"/>
  <c r="Q721" i="7"/>
  <c r="Q691" i="7"/>
  <c r="Q689" i="7"/>
  <c r="Q723" i="7"/>
  <c r="Q717" i="7"/>
  <c r="Q719" i="7"/>
  <c r="Q692" i="7"/>
  <c r="Q690" i="7"/>
  <c r="Q688" i="7"/>
  <c r="Q686" i="7"/>
  <c r="Q684" i="7"/>
  <c r="Q660" i="7"/>
  <c r="Q658" i="7"/>
  <c r="Q683" i="7"/>
  <c r="Q656" i="7"/>
  <c r="Q654" i="7"/>
  <c r="Q652" i="7"/>
  <c r="Q685" i="7"/>
  <c r="Q659" i="7"/>
  <c r="Q657" i="7"/>
  <c r="Q655" i="7"/>
  <c r="Q653" i="7"/>
  <c r="Q651" i="7"/>
  <c r="Q687" i="7"/>
  <c r="Q73" i="7"/>
  <c r="Q40" i="7"/>
  <c r="K480" i="7"/>
  <c r="K459" i="7"/>
  <c r="K508" i="7"/>
  <c r="K455" i="7"/>
  <c r="K484" i="7"/>
  <c r="K312" i="7"/>
  <c r="K456" i="7"/>
  <c r="L736" i="7"/>
  <c r="L735" i="7"/>
  <c r="L734" i="7"/>
  <c r="L733" i="7"/>
  <c r="L732" i="7"/>
  <c r="L731" i="7"/>
  <c r="L729" i="7"/>
  <c r="L375" i="7"/>
  <c r="L374" i="7"/>
  <c r="L373" i="7"/>
  <c r="L372" i="7"/>
  <c r="L371" i="7"/>
  <c r="L370" i="7"/>
  <c r="L369" i="7"/>
  <c r="L368" i="7"/>
  <c r="L704" i="7"/>
  <c r="L703" i="7"/>
  <c r="L702" i="7"/>
  <c r="L701" i="7"/>
  <c r="L700" i="7"/>
  <c r="L699" i="7"/>
  <c r="L698" i="7"/>
  <c r="L697" i="7"/>
  <c r="L696" i="7"/>
  <c r="L349" i="7"/>
  <c r="L348" i="7"/>
  <c r="L347" i="7"/>
  <c r="L346" i="7"/>
  <c r="L345" i="7"/>
  <c r="L344" i="7"/>
  <c r="L343" i="7"/>
  <c r="L342" i="7"/>
  <c r="L341" i="7"/>
  <c r="L672" i="7"/>
  <c r="L671" i="7"/>
  <c r="L670" i="7"/>
  <c r="L669" i="7"/>
  <c r="L668" i="7"/>
  <c r="L667" i="7"/>
  <c r="L666" i="7"/>
  <c r="L665" i="7"/>
  <c r="L664" i="7"/>
  <c r="L324" i="7"/>
  <c r="L323" i="7"/>
  <c r="L322" i="7"/>
  <c r="L321" i="7"/>
  <c r="L320" i="7"/>
  <c r="L319" i="7"/>
  <c r="L318" i="7"/>
  <c r="L317" i="7"/>
  <c r="L552" i="7"/>
  <c r="L546" i="7"/>
  <c r="L447" i="7"/>
  <c r="L432" i="7"/>
  <c r="L431" i="7"/>
  <c r="L430" i="7"/>
  <c r="L429" i="7"/>
  <c r="L428" i="7"/>
  <c r="L427" i="7"/>
  <c r="L296" i="7"/>
  <c r="L295" i="7"/>
  <c r="L294" i="7"/>
  <c r="L293" i="7"/>
  <c r="L292" i="7"/>
  <c r="L291" i="7"/>
  <c r="L311" i="7"/>
  <c r="L49" i="7"/>
  <c r="K458" i="7"/>
  <c r="K479" i="7"/>
  <c r="K483" i="7"/>
  <c r="K507" i="7"/>
  <c r="K511" i="7"/>
  <c r="K51" i="7"/>
  <c r="K316" i="7"/>
  <c r="K367" i="7"/>
  <c r="K454" i="7"/>
  <c r="K453" i="7"/>
  <c r="K457" i="7"/>
  <c r="K481" i="7"/>
  <c r="K485" i="7"/>
  <c r="K505" i="7"/>
  <c r="K509" i="7"/>
  <c r="K478" i="7"/>
  <c r="K482" i="7"/>
  <c r="K506" i="7"/>
  <c r="K510" i="7"/>
  <c r="K448" i="7"/>
  <c r="Q622" i="7" l="1"/>
  <c r="AL147" i="1"/>
  <c r="R640" i="7"/>
  <c r="R621" i="7"/>
  <c r="R587" i="7"/>
  <c r="R583" i="7"/>
  <c r="R551" i="7"/>
  <c r="R545" i="7"/>
  <c r="R591" i="7"/>
  <c r="R579" i="7"/>
  <c r="R50" i="7"/>
  <c r="R54" i="7"/>
  <c r="R47" i="7"/>
  <c r="S608" i="7"/>
  <c r="D460" i="7"/>
  <c r="D486" i="7"/>
  <c r="H512" i="7"/>
  <c r="K486" i="7"/>
  <c r="G512" i="7"/>
  <c r="J460" i="7"/>
  <c r="J486" i="7"/>
  <c r="F512" i="7"/>
  <c r="I460" i="7"/>
  <c r="I486" i="7"/>
  <c r="E512" i="7"/>
  <c r="H460" i="7"/>
  <c r="H486" i="7"/>
  <c r="D512" i="7"/>
  <c r="G460" i="7"/>
  <c r="G486" i="7"/>
  <c r="C512" i="7"/>
  <c r="K512" i="7"/>
  <c r="C460" i="7"/>
  <c r="F460" i="7"/>
  <c r="E486" i="7"/>
  <c r="J512" i="7"/>
  <c r="K460" i="7"/>
  <c r="C486" i="7"/>
  <c r="E460" i="7"/>
  <c r="F486" i="7"/>
  <c r="I512" i="7"/>
  <c r="R72" i="7"/>
  <c r="L325" i="7"/>
  <c r="L376" i="7"/>
  <c r="L350" i="7"/>
  <c r="J113" i="7"/>
  <c r="H113" i="7"/>
  <c r="I113" i="7"/>
  <c r="D113" i="7"/>
  <c r="G113" i="7"/>
  <c r="C325" i="7"/>
  <c r="D325" i="7"/>
  <c r="E325" i="7"/>
  <c r="F325" i="7"/>
  <c r="G325" i="7"/>
  <c r="H325" i="7"/>
  <c r="I325" i="7"/>
  <c r="J325" i="7"/>
  <c r="K325" i="7"/>
  <c r="C661" i="7"/>
  <c r="C646" i="7" s="1"/>
  <c r="C110" i="7" s="1"/>
  <c r="C350" i="7"/>
  <c r="D350" i="7"/>
  <c r="E350" i="7"/>
  <c r="F350" i="7"/>
  <c r="G350" i="7"/>
  <c r="H350" i="7"/>
  <c r="I350" i="7"/>
  <c r="J350" i="7"/>
  <c r="K350" i="7"/>
  <c r="C693" i="7"/>
  <c r="C678" i="7" s="1"/>
  <c r="C111" i="7" s="1"/>
  <c r="F113" i="7"/>
  <c r="C376" i="7"/>
  <c r="D376" i="7"/>
  <c r="F376" i="7"/>
  <c r="E376" i="7"/>
  <c r="G376" i="7"/>
  <c r="H376" i="7"/>
  <c r="I376" i="7"/>
  <c r="J376" i="7"/>
  <c r="K376" i="7"/>
  <c r="C725" i="7"/>
  <c r="C710" i="7" s="1"/>
  <c r="C112" i="7" s="1"/>
  <c r="E113" i="7"/>
  <c r="R723" i="7"/>
  <c r="R721" i="7"/>
  <c r="R719" i="7"/>
  <c r="R717" i="7"/>
  <c r="R722" i="7"/>
  <c r="R718" i="7"/>
  <c r="R716" i="7"/>
  <c r="R692" i="7"/>
  <c r="R691" i="7"/>
  <c r="R690" i="7"/>
  <c r="R689" i="7"/>
  <c r="R688" i="7"/>
  <c r="R687" i="7"/>
  <c r="R686" i="7"/>
  <c r="R685" i="7"/>
  <c r="R684" i="7"/>
  <c r="R683" i="7"/>
  <c r="R660" i="7"/>
  <c r="R659" i="7"/>
  <c r="R658" i="7"/>
  <c r="R720" i="7"/>
  <c r="R715" i="7"/>
  <c r="R724" i="7"/>
  <c r="R657" i="7"/>
  <c r="R655" i="7"/>
  <c r="R653" i="7"/>
  <c r="R651" i="7"/>
  <c r="R656" i="7"/>
  <c r="R654" i="7"/>
  <c r="R652" i="7"/>
  <c r="R73" i="7"/>
  <c r="R40" i="7"/>
  <c r="L367" i="7"/>
  <c r="L661" i="7"/>
  <c r="L646" i="7" s="1"/>
  <c r="L110" i="7" s="1"/>
  <c r="L725" i="7"/>
  <c r="L710" i="7" s="1"/>
  <c r="L112" i="7" s="1"/>
  <c r="L316" i="7"/>
  <c r="L51" i="7"/>
  <c r="L693" i="7"/>
  <c r="L678" i="7" s="1"/>
  <c r="L111" i="7" s="1"/>
  <c r="K504" i="7"/>
  <c r="L457" i="7"/>
  <c r="L312" i="7"/>
  <c r="L455" i="7"/>
  <c r="L456" i="7"/>
  <c r="L460" i="7"/>
  <c r="L480" i="7"/>
  <c r="L484" i="7"/>
  <c r="L508" i="7"/>
  <c r="L512" i="7"/>
  <c r="L481" i="7"/>
  <c r="L485" i="7"/>
  <c r="L505" i="7"/>
  <c r="L509" i="7"/>
  <c r="K452" i="7"/>
  <c r="M736" i="7"/>
  <c r="M735" i="7"/>
  <c r="M734" i="7"/>
  <c r="M733" i="7"/>
  <c r="M732" i="7"/>
  <c r="M731" i="7"/>
  <c r="M728" i="7"/>
  <c r="M376" i="7"/>
  <c r="M375" i="7"/>
  <c r="M374" i="7"/>
  <c r="M373" i="7"/>
  <c r="M372" i="7"/>
  <c r="M371" i="7"/>
  <c r="M370" i="7"/>
  <c r="M369" i="7"/>
  <c r="M368" i="7"/>
  <c r="M350" i="7"/>
  <c r="M349" i="7"/>
  <c r="M348" i="7"/>
  <c r="M347" i="7"/>
  <c r="M346" i="7"/>
  <c r="M345" i="7"/>
  <c r="M344" i="7"/>
  <c r="M704" i="7"/>
  <c r="M703" i="7"/>
  <c r="M702" i="7"/>
  <c r="M701" i="7"/>
  <c r="M700" i="7"/>
  <c r="M699" i="7"/>
  <c r="M698" i="7"/>
  <c r="M697" i="7"/>
  <c r="M696" i="7"/>
  <c r="M325" i="7"/>
  <c r="M324" i="7"/>
  <c r="M323" i="7"/>
  <c r="M322" i="7"/>
  <c r="M321" i="7"/>
  <c r="M320" i="7"/>
  <c r="M343" i="7"/>
  <c r="M342" i="7"/>
  <c r="M341" i="7"/>
  <c r="M672" i="7"/>
  <c r="M671" i="7"/>
  <c r="M670" i="7"/>
  <c r="M669" i="7"/>
  <c r="M668" i="7"/>
  <c r="M667" i="7"/>
  <c r="M666" i="7"/>
  <c r="M665" i="7"/>
  <c r="M664" i="7"/>
  <c r="M319" i="7"/>
  <c r="M318" i="7"/>
  <c r="M317" i="7"/>
  <c r="M316" i="7"/>
  <c r="M552" i="7"/>
  <c r="M546" i="7"/>
  <c r="M432" i="7"/>
  <c r="M431" i="7"/>
  <c r="M430" i="7"/>
  <c r="M429" i="7"/>
  <c r="M428" i="7"/>
  <c r="M427" i="7"/>
  <c r="M447" i="7"/>
  <c r="M311" i="7"/>
  <c r="M296" i="7"/>
  <c r="M295" i="7"/>
  <c r="M294" i="7"/>
  <c r="M293" i="7"/>
  <c r="M292" i="7"/>
  <c r="M291" i="7"/>
  <c r="M49" i="7"/>
  <c r="L453" i="7"/>
  <c r="L459" i="7"/>
  <c r="L454" i="7"/>
  <c r="L458" i="7"/>
  <c r="L478" i="7"/>
  <c r="L482" i="7"/>
  <c r="L486" i="7"/>
  <c r="L506" i="7"/>
  <c r="L510" i="7"/>
  <c r="L448" i="7"/>
  <c r="L479" i="7"/>
  <c r="L483" i="7"/>
  <c r="L507" i="7"/>
  <c r="L511" i="7"/>
  <c r="K113" i="7"/>
  <c r="R622" i="7" l="1"/>
  <c r="AM147" i="1"/>
  <c r="S640" i="7"/>
  <c r="S621" i="7"/>
  <c r="S551" i="7"/>
  <c r="S545" i="7"/>
  <c r="S591" i="7"/>
  <c r="S587" i="7"/>
  <c r="S583" i="7"/>
  <c r="S579" i="7"/>
  <c r="S50" i="7"/>
  <c r="S54" i="7"/>
  <c r="S47" i="7"/>
  <c r="T608" i="7"/>
  <c r="H461" i="7"/>
  <c r="J513" i="7"/>
  <c r="E487" i="7"/>
  <c r="G461" i="7"/>
  <c r="L452" i="7"/>
  <c r="I513" i="7"/>
  <c r="D487" i="7"/>
  <c r="F461" i="7"/>
  <c r="F487" i="7"/>
  <c r="L504" i="7"/>
  <c r="H513" i="7"/>
  <c r="K487" i="7"/>
  <c r="C487" i="7"/>
  <c r="E461" i="7"/>
  <c r="L487" i="7"/>
  <c r="G513" i="7"/>
  <c r="J487" i="7"/>
  <c r="D461" i="7"/>
  <c r="L513" i="7"/>
  <c r="C513" i="7"/>
  <c r="E513" i="7"/>
  <c r="I487" i="7"/>
  <c r="K461" i="7"/>
  <c r="C461" i="7"/>
  <c r="L461" i="7"/>
  <c r="K513" i="7"/>
  <c r="F513" i="7"/>
  <c r="H487" i="7"/>
  <c r="J461" i="7"/>
  <c r="D513" i="7"/>
  <c r="G487" i="7"/>
  <c r="I461" i="7"/>
  <c r="S72" i="7"/>
  <c r="C113" i="7"/>
  <c r="S724" i="7"/>
  <c r="S723" i="7"/>
  <c r="S722" i="7"/>
  <c r="S721" i="7"/>
  <c r="S720" i="7"/>
  <c r="S719" i="7"/>
  <c r="S718" i="7"/>
  <c r="S717" i="7"/>
  <c r="S687" i="7"/>
  <c r="S716" i="7"/>
  <c r="S692" i="7"/>
  <c r="S690" i="7"/>
  <c r="S688" i="7"/>
  <c r="S686" i="7"/>
  <c r="S715" i="7"/>
  <c r="S691" i="7"/>
  <c r="S689" i="7"/>
  <c r="S685" i="7"/>
  <c r="S683" i="7"/>
  <c r="S658" i="7"/>
  <c r="S657" i="7"/>
  <c r="S655" i="7"/>
  <c r="S653" i="7"/>
  <c r="S651" i="7"/>
  <c r="S684" i="7"/>
  <c r="S659" i="7"/>
  <c r="S656" i="7"/>
  <c r="S654" i="7"/>
  <c r="S652" i="7"/>
  <c r="S660" i="7"/>
  <c r="S40" i="7"/>
  <c r="S73" i="7"/>
  <c r="M367" i="7"/>
  <c r="L113" i="7"/>
  <c r="M725" i="7"/>
  <c r="M710" i="7" s="1"/>
  <c r="M112" i="7" s="1"/>
  <c r="M51" i="7"/>
  <c r="M453" i="7"/>
  <c r="M482" i="7"/>
  <c r="M486" i="7"/>
  <c r="M505" i="7"/>
  <c r="M460" i="7"/>
  <c r="M509" i="7"/>
  <c r="M513" i="7"/>
  <c r="M456" i="7"/>
  <c r="M458" i="7"/>
  <c r="M455" i="7"/>
  <c r="M459" i="7"/>
  <c r="M479" i="7"/>
  <c r="M483" i="7"/>
  <c r="M487" i="7"/>
  <c r="M507" i="7"/>
  <c r="M511" i="7"/>
  <c r="M480" i="7"/>
  <c r="M484" i="7"/>
  <c r="M508" i="7"/>
  <c r="M512" i="7"/>
  <c r="N736" i="7"/>
  <c r="N735" i="7"/>
  <c r="N734" i="7"/>
  <c r="N733" i="7"/>
  <c r="N732" i="7"/>
  <c r="N731" i="7"/>
  <c r="N728" i="7"/>
  <c r="N376" i="7"/>
  <c r="N375" i="7"/>
  <c r="N374" i="7"/>
  <c r="N373" i="7"/>
  <c r="N372" i="7"/>
  <c r="N371" i="7"/>
  <c r="N370" i="7"/>
  <c r="N369" i="7"/>
  <c r="N368" i="7"/>
  <c r="N367" i="7"/>
  <c r="N704" i="7"/>
  <c r="N703" i="7"/>
  <c r="N702" i="7"/>
  <c r="N701" i="7"/>
  <c r="N700" i="7"/>
  <c r="N699" i="7"/>
  <c r="N698" i="7"/>
  <c r="N697" i="7"/>
  <c r="N696" i="7"/>
  <c r="N350" i="7"/>
  <c r="N349" i="7"/>
  <c r="N348" i="7"/>
  <c r="N347" i="7"/>
  <c r="N346" i="7"/>
  <c r="N345" i="7"/>
  <c r="N344" i="7"/>
  <c r="N343" i="7"/>
  <c r="N342" i="7"/>
  <c r="N341" i="7"/>
  <c r="N672" i="7"/>
  <c r="N671" i="7"/>
  <c r="N670" i="7"/>
  <c r="N669" i="7"/>
  <c r="N668" i="7"/>
  <c r="N667" i="7"/>
  <c r="N666" i="7"/>
  <c r="N665" i="7"/>
  <c r="N664" i="7"/>
  <c r="N325" i="7"/>
  <c r="N324" i="7"/>
  <c r="N323" i="7"/>
  <c r="N322" i="7"/>
  <c r="N321" i="7"/>
  <c r="N320" i="7"/>
  <c r="N319" i="7"/>
  <c r="N318" i="7"/>
  <c r="N317" i="7"/>
  <c r="N316" i="7"/>
  <c r="N552" i="7"/>
  <c r="N546" i="7"/>
  <c r="N447" i="7"/>
  <c r="N432" i="7"/>
  <c r="N431" i="7"/>
  <c r="N430" i="7"/>
  <c r="N429" i="7"/>
  <c r="N428" i="7"/>
  <c r="N427" i="7"/>
  <c r="N296" i="7"/>
  <c r="N295" i="7"/>
  <c r="N294" i="7"/>
  <c r="N293" i="7"/>
  <c r="N292" i="7"/>
  <c r="N291" i="7"/>
  <c r="N311" i="7"/>
  <c r="N49" i="7"/>
  <c r="M312" i="7"/>
  <c r="M452" i="7"/>
  <c r="M454" i="7"/>
  <c r="M457" i="7"/>
  <c r="M461" i="7"/>
  <c r="M481" i="7"/>
  <c r="M485" i="7"/>
  <c r="M478" i="7"/>
  <c r="M506" i="7"/>
  <c r="M510" i="7"/>
  <c r="M448" i="7"/>
  <c r="M661" i="7"/>
  <c r="M646" i="7" s="1"/>
  <c r="M110" i="7" s="1"/>
  <c r="M693" i="7"/>
  <c r="M678" i="7" s="1"/>
  <c r="M111" i="7" s="1"/>
  <c r="S622" i="7" l="1"/>
  <c r="AN147" i="1"/>
  <c r="T640" i="7"/>
  <c r="T621" i="7"/>
  <c r="T587" i="7"/>
  <c r="T579" i="7"/>
  <c r="T551" i="7"/>
  <c r="T545" i="7"/>
  <c r="T591" i="7"/>
  <c r="T583" i="7"/>
  <c r="T50" i="7"/>
  <c r="T54" i="7"/>
  <c r="T47" i="7"/>
  <c r="U608" i="7"/>
  <c r="M504" i="7"/>
  <c r="T72" i="7"/>
  <c r="T723" i="7"/>
  <c r="T721" i="7"/>
  <c r="T719" i="7"/>
  <c r="T717" i="7"/>
  <c r="T715" i="7"/>
  <c r="T716" i="7"/>
  <c r="T722" i="7"/>
  <c r="T692" i="7"/>
  <c r="T690" i="7"/>
  <c r="T688" i="7"/>
  <c r="T724" i="7"/>
  <c r="T718" i="7"/>
  <c r="T720" i="7"/>
  <c r="T691" i="7"/>
  <c r="T689" i="7"/>
  <c r="T687" i="7"/>
  <c r="T685" i="7"/>
  <c r="T683" i="7"/>
  <c r="T659" i="7"/>
  <c r="T657" i="7"/>
  <c r="T656" i="7"/>
  <c r="T655" i="7"/>
  <c r="T654" i="7"/>
  <c r="T653" i="7"/>
  <c r="T652" i="7"/>
  <c r="T651" i="7"/>
  <c r="T684" i="7"/>
  <c r="T686" i="7"/>
  <c r="T660" i="7"/>
  <c r="T658" i="7"/>
  <c r="T40" i="7"/>
  <c r="T73" i="7"/>
  <c r="N481" i="7"/>
  <c r="N457" i="7"/>
  <c r="N459" i="7"/>
  <c r="N505" i="7"/>
  <c r="N509" i="7"/>
  <c r="N513" i="7"/>
  <c r="N485" i="7"/>
  <c r="N455" i="7"/>
  <c r="N312" i="7"/>
  <c r="N453" i="7"/>
  <c r="N461" i="7"/>
  <c r="N454" i="7"/>
  <c r="N458" i="7"/>
  <c r="N478" i="7"/>
  <c r="N482" i="7"/>
  <c r="N486" i="7"/>
  <c r="N506" i="7"/>
  <c r="N510" i="7"/>
  <c r="N448" i="7"/>
  <c r="N479" i="7"/>
  <c r="N483" i="7"/>
  <c r="N487" i="7"/>
  <c r="N507" i="7"/>
  <c r="N511" i="7"/>
  <c r="O736" i="7"/>
  <c r="O735" i="7"/>
  <c r="O734" i="7"/>
  <c r="O733" i="7"/>
  <c r="O732" i="7"/>
  <c r="O730" i="7"/>
  <c r="O376" i="7"/>
  <c r="O375" i="7"/>
  <c r="O374" i="7"/>
  <c r="O373" i="7"/>
  <c r="O372" i="7"/>
  <c r="O371" i="7"/>
  <c r="O370" i="7"/>
  <c r="O369" i="7"/>
  <c r="O728" i="7"/>
  <c r="O367" i="7"/>
  <c r="O350" i="7"/>
  <c r="O349" i="7"/>
  <c r="O348" i="7"/>
  <c r="O347" i="7"/>
  <c r="O346" i="7"/>
  <c r="O345" i="7"/>
  <c r="O344" i="7"/>
  <c r="O368" i="7"/>
  <c r="O704" i="7"/>
  <c r="O703" i="7"/>
  <c r="O702" i="7"/>
  <c r="O701" i="7"/>
  <c r="O700" i="7"/>
  <c r="O699" i="7"/>
  <c r="O698" i="7"/>
  <c r="O697" i="7"/>
  <c r="O696" i="7"/>
  <c r="O325" i="7"/>
  <c r="O324" i="7"/>
  <c r="O323" i="7"/>
  <c r="O322" i="7"/>
  <c r="O321" i="7"/>
  <c r="O320" i="7"/>
  <c r="O343" i="7"/>
  <c r="O342" i="7"/>
  <c r="O341" i="7"/>
  <c r="O672" i="7"/>
  <c r="O671" i="7"/>
  <c r="O670" i="7"/>
  <c r="O669" i="7"/>
  <c r="O668" i="7"/>
  <c r="O667" i="7"/>
  <c r="O666" i="7"/>
  <c r="O665" i="7"/>
  <c r="O318" i="7"/>
  <c r="O319" i="7"/>
  <c r="O317" i="7"/>
  <c r="O552" i="7"/>
  <c r="O546" i="7"/>
  <c r="O432" i="7"/>
  <c r="O431" i="7"/>
  <c r="O430" i="7"/>
  <c r="O429" i="7"/>
  <c r="O428" i="7"/>
  <c r="O427" i="7"/>
  <c r="O447" i="7"/>
  <c r="O311" i="7"/>
  <c r="O296" i="7"/>
  <c r="O295" i="7"/>
  <c r="O294" i="7"/>
  <c r="O293" i="7"/>
  <c r="O292" i="7"/>
  <c r="O291" i="7"/>
  <c r="O49" i="7"/>
  <c r="N452" i="7"/>
  <c r="N456" i="7"/>
  <c r="N460" i="7"/>
  <c r="N480" i="7"/>
  <c r="N484" i="7"/>
  <c r="N504" i="7"/>
  <c r="N508" i="7"/>
  <c r="N512" i="7"/>
  <c r="M113" i="7"/>
  <c r="N51" i="7"/>
  <c r="N661" i="7"/>
  <c r="N646" i="7" s="1"/>
  <c r="N110" i="7" s="1"/>
  <c r="N693" i="7"/>
  <c r="N678" i="7" s="1"/>
  <c r="N111" i="7" s="1"/>
  <c r="N725" i="7"/>
  <c r="N710" i="7" s="1"/>
  <c r="N112" i="7" s="1"/>
  <c r="T622" i="7" l="1"/>
  <c r="AO147" i="1"/>
  <c r="U640" i="7"/>
  <c r="U601" i="7"/>
  <c r="U621" i="7"/>
  <c r="U622" i="7" s="1"/>
  <c r="U599" i="7"/>
  <c r="U551" i="7"/>
  <c r="U545" i="7"/>
  <c r="U591" i="7"/>
  <c r="U587" i="7"/>
  <c r="U583" i="7"/>
  <c r="U579" i="7"/>
  <c r="U50" i="7"/>
  <c r="U54" i="7"/>
  <c r="U47" i="7"/>
  <c r="V608" i="7"/>
  <c r="U72" i="7"/>
  <c r="U724" i="7"/>
  <c r="U722" i="7"/>
  <c r="U720" i="7"/>
  <c r="U718" i="7"/>
  <c r="U716" i="7"/>
  <c r="U715" i="7"/>
  <c r="U692" i="7"/>
  <c r="U723" i="7"/>
  <c r="U719" i="7"/>
  <c r="U721" i="7"/>
  <c r="U717" i="7"/>
  <c r="U691" i="7"/>
  <c r="U689" i="7"/>
  <c r="U687" i="7"/>
  <c r="U690" i="7"/>
  <c r="U688" i="7"/>
  <c r="U686" i="7"/>
  <c r="U684" i="7"/>
  <c r="U660" i="7"/>
  <c r="U659" i="7"/>
  <c r="U685" i="7"/>
  <c r="U656" i="7"/>
  <c r="U654" i="7"/>
  <c r="U652" i="7"/>
  <c r="U658" i="7"/>
  <c r="U683" i="7"/>
  <c r="U657" i="7"/>
  <c r="U655" i="7"/>
  <c r="U653" i="7"/>
  <c r="U651" i="7"/>
  <c r="U73" i="7"/>
  <c r="U40" i="7"/>
  <c r="O51" i="7"/>
  <c r="O661" i="7"/>
  <c r="O646" i="7" s="1"/>
  <c r="O110" i="7" s="1"/>
  <c r="O693" i="7"/>
  <c r="O678" i="7" s="1"/>
  <c r="O111" i="7" s="1"/>
  <c r="O480" i="7"/>
  <c r="O459" i="7"/>
  <c r="O508" i="7"/>
  <c r="O455" i="7"/>
  <c r="O483" i="7"/>
  <c r="P736" i="7"/>
  <c r="P735" i="7"/>
  <c r="P734" i="7"/>
  <c r="P733" i="7"/>
  <c r="P732" i="7"/>
  <c r="P730" i="7"/>
  <c r="P728" i="7"/>
  <c r="P376" i="7"/>
  <c r="P375" i="7"/>
  <c r="P374" i="7"/>
  <c r="P373" i="7"/>
  <c r="P372" i="7"/>
  <c r="P371" i="7"/>
  <c r="P370" i="7"/>
  <c r="P369" i="7"/>
  <c r="P368" i="7"/>
  <c r="P367" i="7"/>
  <c r="P704" i="7"/>
  <c r="P703" i="7"/>
  <c r="P702" i="7"/>
  <c r="P701" i="7"/>
  <c r="P700" i="7"/>
  <c r="P699" i="7"/>
  <c r="P698" i="7"/>
  <c r="P697" i="7"/>
  <c r="P696" i="7"/>
  <c r="P350" i="7"/>
  <c r="P349" i="7"/>
  <c r="P348" i="7"/>
  <c r="P347" i="7"/>
  <c r="P346" i="7"/>
  <c r="P345" i="7"/>
  <c r="P344" i="7"/>
  <c r="P343" i="7"/>
  <c r="P342" i="7"/>
  <c r="P341" i="7"/>
  <c r="P672" i="7"/>
  <c r="P671" i="7"/>
  <c r="P670" i="7"/>
  <c r="P669" i="7"/>
  <c r="P668" i="7"/>
  <c r="P667" i="7"/>
  <c r="P666" i="7"/>
  <c r="P665" i="7"/>
  <c r="P325" i="7"/>
  <c r="P324" i="7"/>
  <c r="P323" i="7"/>
  <c r="P322" i="7"/>
  <c r="P321" i="7"/>
  <c r="P320" i="7"/>
  <c r="P319" i="7"/>
  <c r="P318" i="7"/>
  <c r="P317" i="7"/>
  <c r="P552" i="7"/>
  <c r="P546" i="7"/>
  <c r="P447" i="7"/>
  <c r="P432" i="7"/>
  <c r="P431" i="7"/>
  <c r="P430" i="7"/>
  <c r="P429" i="7"/>
  <c r="P428" i="7"/>
  <c r="P427" i="7"/>
  <c r="P296" i="7"/>
  <c r="P295" i="7"/>
  <c r="P294" i="7"/>
  <c r="P293" i="7"/>
  <c r="P292" i="7"/>
  <c r="P291" i="7"/>
  <c r="P311" i="7"/>
  <c r="P49" i="7"/>
  <c r="O456" i="7"/>
  <c r="O457" i="7"/>
  <c r="O481" i="7"/>
  <c r="O505" i="7"/>
  <c r="O509" i="7"/>
  <c r="O513" i="7"/>
  <c r="O482" i="7"/>
  <c r="O486" i="7"/>
  <c r="O510" i="7"/>
  <c r="O448" i="7"/>
  <c r="O458" i="7"/>
  <c r="O460" i="7"/>
  <c r="O479" i="7"/>
  <c r="O487" i="7"/>
  <c r="O507" i="7"/>
  <c r="O511" i="7"/>
  <c r="O484" i="7"/>
  <c r="O504" i="7"/>
  <c r="O512" i="7"/>
  <c r="N113" i="7"/>
  <c r="O316" i="7"/>
  <c r="O725" i="7"/>
  <c r="O710" i="7" s="1"/>
  <c r="O112" i="7" s="1"/>
  <c r="O312" i="7"/>
  <c r="O454" i="7"/>
  <c r="O453" i="7"/>
  <c r="O461" i="7"/>
  <c r="O485" i="7"/>
  <c r="O478" i="7"/>
  <c r="O506" i="7"/>
  <c r="AP147" i="1" l="1"/>
  <c r="V640" i="7"/>
  <c r="V601" i="7"/>
  <c r="V621" i="7"/>
  <c r="V622" i="7" s="1"/>
  <c r="V599" i="7"/>
  <c r="V545" i="7"/>
  <c r="V591" i="7"/>
  <c r="V587" i="7"/>
  <c r="V583" i="7"/>
  <c r="V579" i="7"/>
  <c r="V551" i="7"/>
  <c r="V50" i="7"/>
  <c r="V54" i="7"/>
  <c r="V47" i="7"/>
  <c r="W608" i="7"/>
  <c r="V72" i="7"/>
  <c r="V724" i="7"/>
  <c r="V722" i="7"/>
  <c r="V720" i="7"/>
  <c r="V718" i="7"/>
  <c r="V691" i="7"/>
  <c r="V690" i="7"/>
  <c r="V689" i="7"/>
  <c r="V688" i="7"/>
  <c r="V687" i="7"/>
  <c r="V686" i="7"/>
  <c r="V685" i="7"/>
  <c r="V684" i="7"/>
  <c r="V683" i="7"/>
  <c r="V660" i="7"/>
  <c r="V659" i="7"/>
  <c r="V658" i="7"/>
  <c r="V717" i="7"/>
  <c r="V692" i="7"/>
  <c r="V723" i="7"/>
  <c r="V719" i="7"/>
  <c r="V715" i="7"/>
  <c r="V721" i="7"/>
  <c r="V716" i="7"/>
  <c r="V656" i="7"/>
  <c r="V654" i="7"/>
  <c r="V652" i="7"/>
  <c r="V657" i="7"/>
  <c r="V655" i="7"/>
  <c r="V653" i="7"/>
  <c r="V651" i="7"/>
  <c r="V73" i="7"/>
  <c r="V40" i="7"/>
  <c r="O113" i="7"/>
  <c r="O452" i="7"/>
  <c r="P457" i="7"/>
  <c r="P312" i="7"/>
  <c r="P455" i="7"/>
  <c r="P456" i="7"/>
  <c r="P460" i="7"/>
  <c r="P480" i="7"/>
  <c r="P484" i="7"/>
  <c r="P504" i="7"/>
  <c r="P508" i="7"/>
  <c r="P512" i="7"/>
  <c r="P481" i="7"/>
  <c r="P485" i="7"/>
  <c r="P505" i="7"/>
  <c r="P509" i="7"/>
  <c r="P513" i="7"/>
  <c r="P51" i="7"/>
  <c r="P316" i="7"/>
  <c r="P661" i="7"/>
  <c r="P646" i="7" s="1"/>
  <c r="P110" i="7" s="1"/>
  <c r="P693" i="7"/>
  <c r="P678" i="7" s="1"/>
  <c r="P111" i="7" s="1"/>
  <c r="P725" i="7"/>
  <c r="P710" i="7" s="1"/>
  <c r="P112" i="7" s="1"/>
  <c r="Q736" i="7"/>
  <c r="Q735" i="7"/>
  <c r="Q734" i="7"/>
  <c r="Q733" i="7"/>
  <c r="Q732" i="7"/>
  <c r="Q730" i="7"/>
  <c r="Q728" i="7"/>
  <c r="Q376" i="7"/>
  <c r="Q375" i="7"/>
  <c r="Q374" i="7"/>
  <c r="Q373" i="7"/>
  <c r="Q372" i="7"/>
  <c r="Q371" i="7"/>
  <c r="Q370" i="7"/>
  <c r="Q369" i="7"/>
  <c r="Q368" i="7"/>
  <c r="Q350" i="7"/>
  <c r="Q349" i="7"/>
  <c r="Q348" i="7"/>
  <c r="Q347" i="7"/>
  <c r="Q346" i="7"/>
  <c r="Q345" i="7"/>
  <c r="Q344" i="7"/>
  <c r="Q367" i="7"/>
  <c r="Q704" i="7"/>
  <c r="Q703" i="7"/>
  <c r="Q702" i="7"/>
  <c r="Q701" i="7"/>
  <c r="Q700" i="7"/>
  <c r="Q699" i="7"/>
  <c r="Q698" i="7"/>
  <c r="Q697" i="7"/>
  <c r="Q696" i="7"/>
  <c r="Q343" i="7"/>
  <c r="Q325" i="7"/>
  <c r="Q324" i="7"/>
  <c r="Q323" i="7"/>
  <c r="Q322" i="7"/>
  <c r="Q321" i="7"/>
  <c r="Q320" i="7"/>
  <c r="Q342" i="7"/>
  <c r="Q672" i="7"/>
  <c r="Q671" i="7"/>
  <c r="Q670" i="7"/>
  <c r="Q669" i="7"/>
  <c r="Q668" i="7"/>
  <c r="Q667" i="7"/>
  <c r="Q666" i="7"/>
  <c r="Q665" i="7"/>
  <c r="Q319" i="7"/>
  <c r="Q318" i="7"/>
  <c r="Q317" i="7"/>
  <c r="Q552" i="7"/>
  <c r="Q546" i="7"/>
  <c r="Q432" i="7"/>
  <c r="Q431" i="7"/>
  <c r="Q430" i="7"/>
  <c r="Q429" i="7"/>
  <c r="Q428" i="7"/>
  <c r="Q427" i="7"/>
  <c r="Q447" i="7"/>
  <c r="Q311" i="7"/>
  <c r="Q296" i="7"/>
  <c r="Q295" i="7"/>
  <c r="Q294" i="7"/>
  <c r="Q293" i="7"/>
  <c r="Q292" i="7"/>
  <c r="Q291" i="7"/>
  <c r="Q49" i="7"/>
  <c r="P453" i="7"/>
  <c r="P461" i="7"/>
  <c r="P459" i="7"/>
  <c r="P454" i="7"/>
  <c r="P458" i="7"/>
  <c r="P478" i="7"/>
  <c r="P482" i="7"/>
  <c r="P486" i="7"/>
  <c r="P506" i="7"/>
  <c r="P510" i="7"/>
  <c r="P448" i="7"/>
  <c r="P479" i="7"/>
  <c r="P483" i="7"/>
  <c r="P487" i="7"/>
  <c r="P507" i="7"/>
  <c r="P511" i="7"/>
  <c r="AQ147" i="1" l="1"/>
  <c r="W640" i="7"/>
  <c r="W601" i="7"/>
  <c r="W621" i="7"/>
  <c r="W622" i="7" s="1"/>
  <c r="W599" i="7"/>
  <c r="W551" i="7"/>
  <c r="W545" i="7"/>
  <c r="W583" i="7"/>
  <c r="W591" i="7"/>
  <c r="W587" i="7"/>
  <c r="W579" i="7"/>
  <c r="W50" i="7"/>
  <c r="W54" i="7"/>
  <c r="W47" i="7"/>
  <c r="X608" i="7"/>
  <c r="W72" i="7"/>
  <c r="W724" i="7"/>
  <c r="W723" i="7"/>
  <c r="W722" i="7"/>
  <c r="W721" i="7"/>
  <c r="W720" i="7"/>
  <c r="W719" i="7"/>
  <c r="W718" i="7"/>
  <c r="W717" i="7"/>
  <c r="W716" i="7"/>
  <c r="W692" i="7"/>
  <c r="W715" i="7"/>
  <c r="W691" i="7"/>
  <c r="W689" i="7"/>
  <c r="W690" i="7"/>
  <c r="W688" i="7"/>
  <c r="W686" i="7"/>
  <c r="W684" i="7"/>
  <c r="W660" i="7"/>
  <c r="W658" i="7"/>
  <c r="W685" i="7"/>
  <c r="W657" i="7"/>
  <c r="W655" i="7"/>
  <c r="W653" i="7"/>
  <c r="W651" i="7"/>
  <c r="W687" i="7"/>
  <c r="W683" i="7"/>
  <c r="W659" i="7"/>
  <c r="W656" i="7"/>
  <c r="W654" i="7"/>
  <c r="W652" i="7"/>
  <c r="W40" i="7"/>
  <c r="W73" i="7"/>
  <c r="Q316" i="7"/>
  <c r="Q693" i="7"/>
  <c r="Q678" i="7" s="1"/>
  <c r="Q111" i="7" s="1"/>
  <c r="Q51" i="7"/>
  <c r="Q341" i="7"/>
  <c r="Q661" i="7"/>
  <c r="Q646" i="7" s="1"/>
  <c r="Q110" i="7" s="1"/>
  <c r="Q456" i="7"/>
  <c r="Q458" i="7"/>
  <c r="Q455" i="7"/>
  <c r="Q459" i="7"/>
  <c r="Q479" i="7"/>
  <c r="Q483" i="7"/>
  <c r="Q487" i="7"/>
  <c r="Q507" i="7"/>
  <c r="Q511" i="7"/>
  <c r="Q480" i="7"/>
  <c r="Q484" i="7"/>
  <c r="Q504" i="7"/>
  <c r="Q508" i="7"/>
  <c r="Q512" i="7"/>
  <c r="P452" i="7"/>
  <c r="Q725" i="7"/>
  <c r="Q710" i="7" s="1"/>
  <c r="Q112" i="7" s="1"/>
  <c r="P113" i="7"/>
  <c r="R736" i="7"/>
  <c r="R735" i="7"/>
  <c r="R734" i="7"/>
  <c r="R733" i="7"/>
  <c r="R731" i="7"/>
  <c r="R729" i="7"/>
  <c r="R728" i="7"/>
  <c r="R376" i="7"/>
  <c r="R375" i="7"/>
  <c r="R374" i="7"/>
  <c r="R373" i="7"/>
  <c r="R372" i="7"/>
  <c r="R371" i="7"/>
  <c r="R370" i="7"/>
  <c r="R369" i="7"/>
  <c r="R368" i="7"/>
  <c r="R367" i="7"/>
  <c r="R704" i="7"/>
  <c r="R703" i="7"/>
  <c r="R702" i="7"/>
  <c r="R701" i="7"/>
  <c r="R700" i="7"/>
  <c r="R699" i="7"/>
  <c r="R698" i="7"/>
  <c r="R697" i="7"/>
  <c r="R350" i="7"/>
  <c r="R349" i="7"/>
  <c r="R348" i="7"/>
  <c r="R347" i="7"/>
  <c r="R346" i="7"/>
  <c r="R345" i="7"/>
  <c r="R344" i="7"/>
  <c r="R343" i="7"/>
  <c r="R342" i="7"/>
  <c r="R341" i="7"/>
  <c r="R672" i="7"/>
  <c r="R671" i="7"/>
  <c r="R670" i="7"/>
  <c r="R669" i="7"/>
  <c r="R668" i="7"/>
  <c r="R667" i="7"/>
  <c r="R666" i="7"/>
  <c r="R665" i="7"/>
  <c r="R325" i="7"/>
  <c r="R324" i="7"/>
  <c r="R323" i="7"/>
  <c r="R322" i="7"/>
  <c r="R321" i="7"/>
  <c r="R320" i="7"/>
  <c r="R319" i="7"/>
  <c r="R318" i="7"/>
  <c r="R317" i="7"/>
  <c r="R552" i="7"/>
  <c r="R546" i="7"/>
  <c r="R447" i="7"/>
  <c r="R432" i="7"/>
  <c r="R431" i="7"/>
  <c r="R430" i="7"/>
  <c r="R429" i="7"/>
  <c r="R428" i="7"/>
  <c r="R427" i="7"/>
  <c r="R296" i="7"/>
  <c r="R295" i="7"/>
  <c r="R294" i="7"/>
  <c r="R293" i="7"/>
  <c r="R292" i="7"/>
  <c r="R291" i="7"/>
  <c r="R311" i="7"/>
  <c r="R49" i="7"/>
  <c r="Q312" i="7"/>
  <c r="Q460" i="7"/>
  <c r="Q454" i="7"/>
  <c r="Q453" i="7"/>
  <c r="Q457" i="7"/>
  <c r="Q461" i="7"/>
  <c r="Q481" i="7"/>
  <c r="Q485" i="7"/>
  <c r="Q505" i="7"/>
  <c r="Q509" i="7"/>
  <c r="Q513" i="7"/>
  <c r="Q482" i="7"/>
  <c r="Q486" i="7"/>
  <c r="Q506" i="7"/>
  <c r="Q510" i="7"/>
  <c r="Q448" i="7"/>
  <c r="X640" i="7" l="1"/>
  <c r="X601" i="7"/>
  <c r="X621" i="7"/>
  <c r="X622" i="7" s="1"/>
  <c r="X599" i="7"/>
  <c r="X583" i="7"/>
  <c r="X551" i="7"/>
  <c r="X545" i="7"/>
  <c r="X591" i="7"/>
  <c r="X587" i="7"/>
  <c r="X579" i="7"/>
  <c r="X50" i="7"/>
  <c r="X54" i="7"/>
  <c r="X47" i="7"/>
  <c r="Y608" i="7"/>
  <c r="Q478" i="7"/>
  <c r="Q452" i="7"/>
  <c r="X72" i="7"/>
  <c r="X723" i="7"/>
  <c r="X721" i="7"/>
  <c r="X719" i="7"/>
  <c r="X717" i="7"/>
  <c r="X724" i="7"/>
  <c r="X720" i="7"/>
  <c r="X716" i="7"/>
  <c r="X722" i="7"/>
  <c r="X715" i="7"/>
  <c r="X691" i="7"/>
  <c r="X689" i="7"/>
  <c r="X685" i="7"/>
  <c r="X718" i="7"/>
  <c r="X690" i="7"/>
  <c r="X688" i="7"/>
  <c r="X686" i="7"/>
  <c r="X692" i="7"/>
  <c r="X657" i="7"/>
  <c r="X656" i="7"/>
  <c r="X655" i="7"/>
  <c r="X654" i="7"/>
  <c r="X653" i="7"/>
  <c r="X652" i="7"/>
  <c r="X651" i="7"/>
  <c r="X687" i="7"/>
  <c r="X683" i="7"/>
  <c r="X660" i="7"/>
  <c r="X658" i="7"/>
  <c r="X659" i="7"/>
  <c r="X684" i="7"/>
  <c r="X40" i="7"/>
  <c r="X73" i="7"/>
  <c r="B422" i="7"/>
  <c r="E401" i="7" s="1"/>
  <c r="E400" i="7" s="1"/>
  <c r="R316" i="7"/>
  <c r="Q113" i="7"/>
  <c r="S736" i="7"/>
  <c r="S735" i="7"/>
  <c r="S734" i="7"/>
  <c r="S733" i="7"/>
  <c r="S731" i="7"/>
  <c r="S729" i="7"/>
  <c r="S376" i="7"/>
  <c r="S375" i="7"/>
  <c r="S374" i="7"/>
  <c r="S373" i="7"/>
  <c r="S372" i="7"/>
  <c r="S371" i="7"/>
  <c r="S370" i="7"/>
  <c r="S369" i="7"/>
  <c r="S728" i="7"/>
  <c r="S367" i="7"/>
  <c r="S350" i="7"/>
  <c r="S349" i="7"/>
  <c r="S348" i="7"/>
  <c r="S347" i="7"/>
  <c r="S346" i="7"/>
  <c r="S345" i="7"/>
  <c r="S344" i="7"/>
  <c r="S368" i="7"/>
  <c r="S704" i="7"/>
  <c r="S703" i="7"/>
  <c r="S702" i="7"/>
  <c r="S701" i="7"/>
  <c r="S700" i="7"/>
  <c r="S699" i="7"/>
  <c r="S698" i="7"/>
  <c r="S697" i="7"/>
  <c r="S325" i="7"/>
  <c r="S324" i="7"/>
  <c r="S323" i="7"/>
  <c r="S322" i="7"/>
  <c r="S321" i="7"/>
  <c r="S320" i="7"/>
  <c r="S343" i="7"/>
  <c r="S342" i="7"/>
  <c r="S341" i="7"/>
  <c r="S672" i="7"/>
  <c r="S671" i="7"/>
  <c r="S670" i="7"/>
  <c r="S669" i="7"/>
  <c r="S668" i="7"/>
  <c r="S667" i="7"/>
  <c r="S666" i="7"/>
  <c r="S665" i="7"/>
  <c r="S318" i="7"/>
  <c r="S319" i="7"/>
  <c r="S317" i="7"/>
  <c r="S552" i="7"/>
  <c r="S546" i="7"/>
  <c r="S432" i="7"/>
  <c r="S431" i="7"/>
  <c r="S430" i="7"/>
  <c r="S429" i="7"/>
  <c r="S428" i="7"/>
  <c r="S427" i="7"/>
  <c r="S447" i="7"/>
  <c r="S311" i="7"/>
  <c r="S296" i="7"/>
  <c r="S295" i="7"/>
  <c r="S294" i="7"/>
  <c r="S293" i="7"/>
  <c r="S292" i="7"/>
  <c r="S291" i="7"/>
  <c r="S49" i="7"/>
  <c r="R459" i="7"/>
  <c r="R457" i="7"/>
  <c r="R456" i="7"/>
  <c r="R460" i="7"/>
  <c r="R480" i="7"/>
  <c r="R484" i="7"/>
  <c r="R504" i="7"/>
  <c r="R508" i="7"/>
  <c r="R512" i="7"/>
  <c r="R481" i="7"/>
  <c r="R485" i="7"/>
  <c r="R505" i="7"/>
  <c r="R509" i="7"/>
  <c r="R513" i="7"/>
  <c r="R51" i="7"/>
  <c r="R661" i="7"/>
  <c r="R646" i="7" s="1"/>
  <c r="R110" i="7" s="1"/>
  <c r="R693" i="7"/>
  <c r="R678" i="7" s="1"/>
  <c r="R111" i="7" s="1"/>
  <c r="R725" i="7"/>
  <c r="R710" i="7" s="1"/>
  <c r="R112" i="7" s="1"/>
  <c r="R455" i="7"/>
  <c r="R312" i="7"/>
  <c r="R453" i="7"/>
  <c r="R461" i="7"/>
  <c r="R454" i="7"/>
  <c r="R458" i="7"/>
  <c r="R478" i="7"/>
  <c r="R482" i="7"/>
  <c r="R486" i="7"/>
  <c r="R506" i="7"/>
  <c r="R510" i="7"/>
  <c r="R448" i="7"/>
  <c r="R479" i="7"/>
  <c r="R483" i="7"/>
  <c r="R487" i="7"/>
  <c r="R507" i="7"/>
  <c r="R511" i="7"/>
  <c r="Y640" i="7" l="1"/>
  <c r="Y601" i="7"/>
  <c r="Y621" i="7"/>
  <c r="Y551" i="7"/>
  <c r="Y545" i="7"/>
  <c r="Y591" i="7"/>
  <c r="Y587" i="7"/>
  <c r="Y583" i="7"/>
  <c r="Y579" i="7"/>
  <c r="Y50" i="7"/>
  <c r="Y54" i="7"/>
  <c r="Y47" i="7"/>
  <c r="Z608" i="7"/>
  <c r="E397" i="7"/>
  <c r="B423" i="7"/>
  <c r="E258" i="7"/>
  <c r="E261" i="7"/>
  <c r="E263" i="7"/>
  <c r="E262" i="7"/>
  <c r="E259" i="7"/>
  <c r="E260" i="7"/>
  <c r="R452" i="7"/>
  <c r="Y72" i="7"/>
  <c r="Y715" i="7"/>
  <c r="Y692" i="7"/>
  <c r="Y723" i="7"/>
  <c r="Y721" i="7"/>
  <c r="Y719" i="7"/>
  <c r="Y717" i="7"/>
  <c r="Y718" i="7"/>
  <c r="Y724" i="7"/>
  <c r="Y690" i="7"/>
  <c r="Y688" i="7"/>
  <c r="Y720" i="7"/>
  <c r="Y716" i="7"/>
  <c r="Y722" i="7"/>
  <c r="Y691" i="7"/>
  <c r="Y689" i="7"/>
  <c r="Y687" i="7"/>
  <c r="Y685" i="7"/>
  <c r="Y683" i="7"/>
  <c r="Y659" i="7"/>
  <c r="Y660" i="7"/>
  <c r="Y658" i="7"/>
  <c r="Y657" i="7"/>
  <c r="Y655" i="7"/>
  <c r="Y653" i="7"/>
  <c r="Y651" i="7"/>
  <c r="Y686" i="7"/>
  <c r="Y684" i="7"/>
  <c r="Y656" i="7"/>
  <c r="Y654" i="7"/>
  <c r="Y652" i="7"/>
  <c r="Y73" i="7"/>
  <c r="Y40" i="7"/>
  <c r="C201" i="7"/>
  <c r="B287" i="7"/>
  <c r="S316" i="7"/>
  <c r="T736" i="7"/>
  <c r="T735" i="7"/>
  <c r="T734" i="7"/>
  <c r="T733" i="7"/>
  <c r="T731" i="7"/>
  <c r="T729" i="7"/>
  <c r="T728" i="7"/>
  <c r="T376" i="7"/>
  <c r="T375" i="7"/>
  <c r="T374" i="7"/>
  <c r="T373" i="7"/>
  <c r="T372" i="7"/>
  <c r="T371" i="7"/>
  <c r="T370" i="7"/>
  <c r="T369" i="7"/>
  <c r="T368" i="7"/>
  <c r="T367" i="7"/>
  <c r="T704" i="7"/>
  <c r="T703" i="7"/>
  <c r="T702" i="7"/>
  <c r="T701" i="7"/>
  <c r="T700" i="7"/>
  <c r="T699" i="7"/>
  <c r="T698" i="7"/>
  <c r="T697" i="7"/>
  <c r="T350" i="7"/>
  <c r="T349" i="7"/>
  <c r="T348" i="7"/>
  <c r="T347" i="7"/>
  <c r="T346" i="7"/>
  <c r="T345" i="7"/>
  <c r="T344" i="7"/>
  <c r="T343" i="7"/>
  <c r="T342" i="7"/>
  <c r="T341" i="7"/>
  <c r="T672" i="7"/>
  <c r="T671" i="7"/>
  <c r="T670" i="7"/>
  <c r="T669" i="7"/>
  <c r="T668" i="7"/>
  <c r="T667" i="7"/>
  <c r="T666" i="7"/>
  <c r="T665" i="7"/>
  <c r="T325" i="7"/>
  <c r="T324" i="7"/>
  <c r="T323" i="7"/>
  <c r="T322" i="7"/>
  <c r="T321" i="7"/>
  <c r="T320" i="7"/>
  <c r="T319" i="7"/>
  <c r="T318" i="7"/>
  <c r="T317" i="7"/>
  <c r="T552" i="7"/>
  <c r="T546" i="7"/>
  <c r="T447" i="7"/>
  <c r="T432" i="7"/>
  <c r="T431" i="7"/>
  <c r="T430" i="7"/>
  <c r="T429" i="7"/>
  <c r="T428" i="7"/>
  <c r="T427" i="7"/>
  <c r="T296" i="7"/>
  <c r="T295" i="7"/>
  <c r="T294" i="7"/>
  <c r="T293" i="7"/>
  <c r="T292" i="7"/>
  <c r="T291" i="7"/>
  <c r="T311" i="7"/>
  <c r="T49" i="7"/>
  <c r="S312" i="7"/>
  <c r="S454" i="7"/>
  <c r="S456" i="7"/>
  <c r="S453" i="7"/>
  <c r="S457" i="7"/>
  <c r="S461" i="7"/>
  <c r="S481" i="7"/>
  <c r="S485" i="7"/>
  <c r="S505" i="7"/>
  <c r="S509" i="7"/>
  <c r="S513" i="7"/>
  <c r="S478" i="7"/>
  <c r="S482" i="7"/>
  <c r="S486" i="7"/>
  <c r="S506" i="7"/>
  <c r="S510" i="7"/>
  <c r="S448" i="7"/>
  <c r="R113" i="7"/>
  <c r="S51" i="7"/>
  <c r="S661" i="7"/>
  <c r="S646" i="7" s="1"/>
  <c r="S110" i="7" s="1"/>
  <c r="S693" i="7"/>
  <c r="S678" i="7" s="1"/>
  <c r="S111" i="7" s="1"/>
  <c r="S458" i="7"/>
  <c r="S460" i="7"/>
  <c r="S455" i="7"/>
  <c r="S459" i="7"/>
  <c r="S479" i="7"/>
  <c r="S483" i="7"/>
  <c r="S487" i="7"/>
  <c r="S507" i="7"/>
  <c r="S511" i="7"/>
  <c r="S480" i="7"/>
  <c r="S484" i="7"/>
  <c r="S504" i="7"/>
  <c r="S508" i="7"/>
  <c r="S512" i="7"/>
  <c r="S725" i="7"/>
  <c r="S710" i="7" s="1"/>
  <c r="S112" i="7" s="1"/>
  <c r="Y599" i="7" l="1"/>
  <c r="Y622" i="7"/>
  <c r="Z640" i="7"/>
  <c r="Z601" i="7"/>
  <c r="Z621" i="7"/>
  <c r="Z551" i="7"/>
  <c r="Z579" i="7"/>
  <c r="Z545" i="7"/>
  <c r="Z591" i="7"/>
  <c r="Z587" i="7"/>
  <c r="Z583" i="7"/>
  <c r="Z50" i="7"/>
  <c r="Z54" i="7"/>
  <c r="Z47" i="7"/>
  <c r="AA608" i="7"/>
  <c r="E394" i="7"/>
  <c r="E396" i="7"/>
  <c r="E395" i="7"/>
  <c r="E399" i="7"/>
  <c r="E398" i="7"/>
  <c r="S452" i="7"/>
  <c r="Z72" i="7"/>
  <c r="Z724" i="7"/>
  <c r="Z722" i="7"/>
  <c r="Z720" i="7"/>
  <c r="Z718" i="7"/>
  <c r="Z716" i="7"/>
  <c r="Z721" i="7"/>
  <c r="Z717" i="7"/>
  <c r="Z715" i="7"/>
  <c r="Z691" i="7"/>
  <c r="Z690" i="7"/>
  <c r="Z689" i="7"/>
  <c r="Z688" i="7"/>
  <c r="Z687" i="7"/>
  <c r="Z686" i="7"/>
  <c r="Z685" i="7"/>
  <c r="Z684" i="7"/>
  <c r="Z683" i="7"/>
  <c r="Z660" i="7"/>
  <c r="Z659" i="7"/>
  <c r="Z658" i="7"/>
  <c r="Z723" i="7"/>
  <c r="Z719" i="7"/>
  <c r="Z692" i="7"/>
  <c r="Z651" i="7"/>
  <c r="Z656" i="7"/>
  <c r="Z654" i="7"/>
  <c r="Z652" i="7"/>
  <c r="Z657" i="7"/>
  <c r="Z655" i="7"/>
  <c r="Z653" i="7"/>
  <c r="Z73" i="7"/>
  <c r="Z40" i="7"/>
  <c r="T316" i="7"/>
  <c r="T725" i="7"/>
  <c r="T710" i="7" s="1"/>
  <c r="T112" i="7" s="1"/>
  <c r="U736" i="7"/>
  <c r="U735" i="7"/>
  <c r="U734" i="7"/>
  <c r="U732" i="7"/>
  <c r="U731" i="7"/>
  <c r="U729" i="7"/>
  <c r="U728" i="7"/>
  <c r="U376" i="7"/>
  <c r="U375" i="7"/>
  <c r="U374" i="7"/>
  <c r="U373" i="7"/>
  <c r="U372" i="7"/>
  <c r="U371" i="7"/>
  <c r="U370" i="7"/>
  <c r="U369" i="7"/>
  <c r="U368" i="7"/>
  <c r="U350" i="7"/>
  <c r="U349" i="7"/>
  <c r="U348" i="7"/>
  <c r="U347" i="7"/>
  <c r="U346" i="7"/>
  <c r="U345" i="7"/>
  <c r="U344" i="7"/>
  <c r="U367" i="7"/>
  <c r="U704" i="7"/>
  <c r="U703" i="7"/>
  <c r="U702" i="7"/>
  <c r="U701" i="7"/>
  <c r="U700" i="7"/>
  <c r="U699" i="7"/>
  <c r="U698" i="7"/>
  <c r="U697" i="7"/>
  <c r="U343" i="7"/>
  <c r="U325" i="7"/>
  <c r="U324" i="7"/>
  <c r="U323" i="7"/>
  <c r="U322" i="7"/>
  <c r="U321" i="7"/>
  <c r="U320" i="7"/>
  <c r="U342" i="7"/>
  <c r="U341" i="7"/>
  <c r="U672" i="7"/>
  <c r="U671" i="7"/>
  <c r="U670" i="7"/>
  <c r="U669" i="7"/>
  <c r="U668" i="7"/>
  <c r="U667" i="7"/>
  <c r="U666" i="7"/>
  <c r="U665" i="7"/>
  <c r="U319" i="7"/>
  <c r="U318" i="7"/>
  <c r="U317" i="7"/>
  <c r="U552" i="7"/>
  <c r="U546" i="7"/>
  <c r="U432" i="7"/>
  <c r="U431" i="7"/>
  <c r="U430" i="7"/>
  <c r="U429" i="7"/>
  <c r="U428" i="7"/>
  <c r="U427" i="7"/>
  <c r="U447" i="7"/>
  <c r="U311" i="7"/>
  <c r="U296" i="7"/>
  <c r="U295" i="7"/>
  <c r="U294" i="7"/>
  <c r="U293" i="7"/>
  <c r="U292" i="7"/>
  <c r="U291" i="7"/>
  <c r="U49" i="7"/>
  <c r="T457" i="7"/>
  <c r="T312" i="7"/>
  <c r="T455" i="7"/>
  <c r="T456" i="7"/>
  <c r="T460" i="7"/>
  <c r="T480" i="7"/>
  <c r="T484" i="7"/>
  <c r="T504" i="7"/>
  <c r="T508" i="7"/>
  <c r="T512" i="7"/>
  <c r="T481" i="7"/>
  <c r="T485" i="7"/>
  <c r="T505" i="7"/>
  <c r="T509" i="7"/>
  <c r="T513" i="7"/>
  <c r="T51" i="7"/>
  <c r="T661" i="7"/>
  <c r="T646" i="7" s="1"/>
  <c r="T110" i="7" s="1"/>
  <c r="T693" i="7"/>
  <c r="T678" i="7" s="1"/>
  <c r="T111" i="7" s="1"/>
  <c r="T453" i="7"/>
  <c r="T461" i="7"/>
  <c r="T459" i="7"/>
  <c r="T454" i="7"/>
  <c r="T458" i="7"/>
  <c r="T478" i="7"/>
  <c r="T482" i="7"/>
  <c r="T486" i="7"/>
  <c r="T506" i="7"/>
  <c r="T510" i="7"/>
  <c r="T448" i="7"/>
  <c r="T479" i="7"/>
  <c r="T483" i="7"/>
  <c r="T487" i="7"/>
  <c r="T507" i="7"/>
  <c r="T511" i="7"/>
  <c r="S113" i="7"/>
  <c r="Z599" i="7" l="1"/>
  <c r="Z622" i="7"/>
  <c r="AA601" i="7"/>
  <c r="AA621" i="7"/>
  <c r="AA622" i="7" s="1"/>
  <c r="AA599" i="7"/>
  <c r="AA551" i="7"/>
  <c r="AA545" i="7"/>
  <c r="AA591" i="7"/>
  <c r="AA587" i="7"/>
  <c r="AA583" i="7"/>
  <c r="AA579" i="7"/>
  <c r="AA50" i="7"/>
  <c r="AA54" i="7"/>
  <c r="AA47" i="7"/>
  <c r="AB608" i="7"/>
  <c r="T452" i="7"/>
  <c r="AA72" i="7"/>
  <c r="AA724" i="7"/>
  <c r="AA723" i="7"/>
  <c r="AA722" i="7"/>
  <c r="AA721" i="7"/>
  <c r="AA720" i="7"/>
  <c r="AA719" i="7"/>
  <c r="AA718" i="7"/>
  <c r="AA717" i="7"/>
  <c r="AA716" i="7"/>
  <c r="AA692" i="7"/>
  <c r="AA691" i="7"/>
  <c r="AA689" i="7"/>
  <c r="AA687" i="7"/>
  <c r="AA715" i="7"/>
  <c r="AA690" i="7"/>
  <c r="AA688" i="7"/>
  <c r="AA686" i="7"/>
  <c r="AA684" i="7"/>
  <c r="AA660" i="7"/>
  <c r="AA656" i="7"/>
  <c r="AA654" i="7"/>
  <c r="AA652" i="7"/>
  <c r="AA683" i="7"/>
  <c r="AA659" i="7"/>
  <c r="AA657" i="7"/>
  <c r="AA655" i="7"/>
  <c r="AA653" i="7"/>
  <c r="AA651" i="7"/>
  <c r="AA685" i="7"/>
  <c r="AA658" i="7"/>
  <c r="AA40" i="7"/>
  <c r="AA73" i="7"/>
  <c r="U316" i="7"/>
  <c r="U725" i="7"/>
  <c r="U710" i="7" s="1"/>
  <c r="U112" i="7" s="1"/>
  <c r="V736" i="7"/>
  <c r="V735" i="7"/>
  <c r="V734" i="7"/>
  <c r="V732" i="7"/>
  <c r="V731" i="7"/>
  <c r="V729" i="7"/>
  <c r="V728" i="7"/>
  <c r="V376" i="7"/>
  <c r="V375" i="7"/>
  <c r="V374" i="7"/>
  <c r="V373" i="7"/>
  <c r="V372" i="7"/>
  <c r="V371" i="7"/>
  <c r="V370" i="7"/>
  <c r="V369" i="7"/>
  <c r="V368" i="7"/>
  <c r="V367" i="7"/>
  <c r="V704" i="7"/>
  <c r="V703" i="7"/>
  <c r="V702" i="7"/>
  <c r="V701" i="7"/>
  <c r="V700" i="7"/>
  <c r="V699" i="7"/>
  <c r="V698" i="7"/>
  <c r="V697" i="7"/>
  <c r="V350" i="7"/>
  <c r="V349" i="7"/>
  <c r="V348" i="7"/>
  <c r="V347" i="7"/>
  <c r="V346" i="7"/>
  <c r="V345" i="7"/>
  <c r="V344" i="7"/>
  <c r="V343" i="7"/>
  <c r="V342" i="7"/>
  <c r="V341" i="7"/>
  <c r="V672" i="7"/>
  <c r="V671" i="7"/>
  <c r="V670" i="7"/>
  <c r="V669" i="7"/>
  <c r="V668" i="7"/>
  <c r="V667" i="7"/>
  <c r="V666" i="7"/>
  <c r="V665" i="7"/>
  <c r="V325" i="7"/>
  <c r="V324" i="7"/>
  <c r="V323" i="7"/>
  <c r="V322" i="7"/>
  <c r="V321" i="7"/>
  <c r="V320" i="7"/>
  <c r="V319" i="7"/>
  <c r="V318" i="7"/>
  <c r="V317" i="7"/>
  <c r="V552" i="7"/>
  <c r="V546" i="7"/>
  <c r="V447" i="7"/>
  <c r="V432" i="7"/>
  <c r="V431" i="7"/>
  <c r="V430" i="7"/>
  <c r="V429" i="7"/>
  <c r="V428" i="7"/>
  <c r="V427" i="7"/>
  <c r="V296" i="7"/>
  <c r="V295" i="7"/>
  <c r="V294" i="7"/>
  <c r="V293" i="7"/>
  <c r="V292" i="7"/>
  <c r="V291" i="7"/>
  <c r="V311" i="7"/>
  <c r="V49" i="7"/>
  <c r="U312" i="7"/>
  <c r="U460" i="7"/>
  <c r="U454" i="7"/>
  <c r="U453" i="7"/>
  <c r="U457" i="7"/>
  <c r="U461" i="7"/>
  <c r="U481" i="7"/>
  <c r="U485" i="7"/>
  <c r="U505" i="7"/>
  <c r="U509" i="7"/>
  <c r="U513" i="7"/>
  <c r="U478" i="7"/>
  <c r="U482" i="7"/>
  <c r="U486" i="7"/>
  <c r="U506" i="7"/>
  <c r="U510" i="7"/>
  <c r="U448" i="7"/>
  <c r="T113" i="7"/>
  <c r="U51" i="7"/>
  <c r="U661" i="7"/>
  <c r="U646" i="7" s="1"/>
  <c r="U110" i="7" s="1"/>
  <c r="U693" i="7"/>
  <c r="U678" i="7" s="1"/>
  <c r="U111" i="7" s="1"/>
  <c r="U456" i="7"/>
  <c r="U458" i="7"/>
  <c r="U455" i="7"/>
  <c r="U459" i="7"/>
  <c r="U479" i="7"/>
  <c r="U483" i="7"/>
  <c r="U487" i="7"/>
  <c r="U507" i="7"/>
  <c r="U511" i="7"/>
  <c r="U480" i="7"/>
  <c r="U484" i="7"/>
  <c r="U504" i="7"/>
  <c r="U508" i="7"/>
  <c r="U512" i="7"/>
  <c r="AB640" i="7" l="1"/>
  <c r="AB601" i="7"/>
  <c r="AB621" i="7"/>
  <c r="AB587" i="7"/>
  <c r="AB579" i="7"/>
  <c r="AB551" i="7"/>
  <c r="AB545" i="7"/>
  <c r="AB591" i="7"/>
  <c r="AB583" i="7"/>
  <c r="AB50" i="7"/>
  <c r="AB47" i="7"/>
  <c r="AB54" i="7"/>
  <c r="AC608" i="7"/>
  <c r="U452" i="7"/>
  <c r="AB72" i="7"/>
  <c r="AB724" i="7"/>
  <c r="AB722" i="7"/>
  <c r="AB720" i="7"/>
  <c r="AB718" i="7"/>
  <c r="AB692" i="7"/>
  <c r="AB719" i="7"/>
  <c r="AB716" i="7"/>
  <c r="AB691" i="7"/>
  <c r="AB689" i="7"/>
  <c r="AB721" i="7"/>
  <c r="AB715" i="7"/>
  <c r="AB723" i="7"/>
  <c r="AB717" i="7"/>
  <c r="AB690" i="7"/>
  <c r="AB688" i="7"/>
  <c r="AB686" i="7"/>
  <c r="AB684" i="7"/>
  <c r="AB660" i="7"/>
  <c r="AB658" i="7"/>
  <c r="AB657" i="7"/>
  <c r="AB656" i="7"/>
  <c r="AB655" i="7"/>
  <c r="AB654" i="7"/>
  <c r="AB653" i="7"/>
  <c r="AB652" i="7"/>
  <c r="AB651" i="7"/>
  <c r="AB683" i="7"/>
  <c r="AB659" i="7"/>
  <c r="AB687" i="7"/>
  <c r="AB685" i="7"/>
  <c r="AB40" i="7"/>
  <c r="AB73" i="7"/>
  <c r="V661" i="7"/>
  <c r="V646" i="7" s="1"/>
  <c r="V110" i="7" s="1"/>
  <c r="V725" i="7"/>
  <c r="V710" i="7" s="1"/>
  <c r="V112" i="7" s="1"/>
  <c r="V316" i="7"/>
  <c r="V51" i="7"/>
  <c r="V693" i="7"/>
  <c r="V678" i="7" s="1"/>
  <c r="V111" i="7" s="1"/>
  <c r="W736" i="7"/>
  <c r="W735" i="7"/>
  <c r="W734" i="7"/>
  <c r="W732" i="7"/>
  <c r="W730" i="7"/>
  <c r="W729" i="7"/>
  <c r="W376" i="7"/>
  <c r="W375" i="7"/>
  <c r="W374" i="7"/>
  <c r="W373" i="7"/>
  <c r="W372" i="7"/>
  <c r="W371" i="7"/>
  <c r="W370" i="7"/>
  <c r="W369" i="7"/>
  <c r="W367" i="7"/>
  <c r="W350" i="7"/>
  <c r="W349" i="7"/>
  <c r="W348" i="7"/>
  <c r="W347" i="7"/>
  <c r="W346" i="7"/>
  <c r="W345" i="7"/>
  <c r="W344" i="7"/>
  <c r="W368" i="7"/>
  <c r="W704" i="7"/>
  <c r="W703" i="7"/>
  <c r="W702" i="7"/>
  <c r="W701" i="7"/>
  <c r="W700" i="7"/>
  <c r="W699" i="7"/>
  <c r="W698" i="7"/>
  <c r="W697" i="7"/>
  <c r="W325" i="7"/>
  <c r="W324" i="7"/>
  <c r="W323" i="7"/>
  <c r="W322" i="7"/>
  <c r="W321" i="7"/>
  <c r="W320" i="7"/>
  <c r="W343" i="7"/>
  <c r="W342" i="7"/>
  <c r="W341" i="7"/>
  <c r="W672" i="7"/>
  <c r="W671" i="7"/>
  <c r="W670" i="7"/>
  <c r="W669" i="7"/>
  <c r="W668" i="7"/>
  <c r="W667" i="7"/>
  <c r="W666" i="7"/>
  <c r="W665" i="7"/>
  <c r="W318" i="7"/>
  <c r="W319" i="7"/>
  <c r="W317" i="7"/>
  <c r="W552" i="7"/>
  <c r="W546" i="7"/>
  <c r="W432" i="7"/>
  <c r="W431" i="7"/>
  <c r="W430" i="7"/>
  <c r="W429" i="7"/>
  <c r="W428" i="7"/>
  <c r="W427" i="7"/>
  <c r="W447" i="7"/>
  <c r="W311" i="7"/>
  <c r="W296" i="7"/>
  <c r="W295" i="7"/>
  <c r="W294" i="7"/>
  <c r="W293" i="7"/>
  <c r="W292" i="7"/>
  <c r="W291" i="7"/>
  <c r="W49" i="7"/>
  <c r="V455" i="7"/>
  <c r="V312" i="7"/>
  <c r="V453" i="7"/>
  <c r="V461" i="7"/>
  <c r="V454" i="7"/>
  <c r="V458" i="7"/>
  <c r="V478" i="7"/>
  <c r="V482" i="7"/>
  <c r="V486" i="7"/>
  <c r="V506" i="7"/>
  <c r="V510" i="7"/>
  <c r="V448" i="7"/>
  <c r="V479" i="7"/>
  <c r="V483" i="7"/>
  <c r="V487" i="7"/>
  <c r="V507" i="7"/>
  <c r="V511" i="7"/>
  <c r="V459" i="7"/>
  <c r="V457" i="7"/>
  <c r="V456" i="7"/>
  <c r="V460" i="7"/>
  <c r="V480" i="7"/>
  <c r="V484" i="7"/>
  <c r="V504" i="7"/>
  <c r="V508" i="7"/>
  <c r="V512" i="7"/>
  <c r="V481" i="7"/>
  <c r="V485" i="7"/>
  <c r="V505" i="7"/>
  <c r="V509" i="7"/>
  <c r="V513" i="7"/>
  <c r="U113" i="7"/>
  <c r="AB599" i="7" l="1"/>
  <c r="AB622" i="7"/>
  <c r="AB104" i="7"/>
  <c r="AC640" i="7"/>
  <c r="AC601" i="7"/>
  <c r="AC621" i="7"/>
  <c r="AC551" i="7"/>
  <c r="AC545" i="7"/>
  <c r="AC591" i="7"/>
  <c r="AC587" i="7"/>
  <c r="AC583" i="7"/>
  <c r="AC579" i="7"/>
  <c r="AC50" i="7"/>
  <c r="AC54" i="7"/>
  <c r="AC47" i="7"/>
  <c r="AD608" i="7"/>
  <c r="V452" i="7"/>
  <c r="AC72" i="7"/>
  <c r="AC723" i="7"/>
  <c r="AC721" i="7"/>
  <c r="AC719" i="7"/>
  <c r="AC717" i="7"/>
  <c r="AC715" i="7"/>
  <c r="AC692" i="7"/>
  <c r="AC722" i="7"/>
  <c r="AC718" i="7"/>
  <c r="AC724" i="7"/>
  <c r="AC716" i="7"/>
  <c r="AC683" i="7"/>
  <c r="AC720" i="7"/>
  <c r="AC690" i="7"/>
  <c r="AC688" i="7"/>
  <c r="AC686" i="7"/>
  <c r="AC691" i="7"/>
  <c r="AC689" i="7"/>
  <c r="AC687" i="7"/>
  <c r="AC685" i="7"/>
  <c r="AC684" i="7"/>
  <c r="AC657" i="7"/>
  <c r="AC655" i="7"/>
  <c r="AC653" i="7"/>
  <c r="AC651" i="7"/>
  <c r="AC658" i="7"/>
  <c r="AC660" i="7"/>
  <c r="AC659" i="7"/>
  <c r="AC656" i="7"/>
  <c r="AC654" i="7"/>
  <c r="AC652" i="7"/>
  <c r="AC73" i="7"/>
  <c r="AC40" i="7"/>
  <c r="W102" i="7"/>
  <c r="V113" i="7"/>
  <c r="W316" i="7"/>
  <c r="W51" i="7"/>
  <c r="W693" i="7"/>
  <c r="W678" i="7" s="1"/>
  <c r="W111" i="7" s="1"/>
  <c r="W661" i="7"/>
  <c r="W646" i="7" s="1"/>
  <c r="W110" i="7" s="1"/>
  <c r="W458" i="7"/>
  <c r="W460" i="7"/>
  <c r="W455" i="7"/>
  <c r="W459" i="7"/>
  <c r="W479" i="7"/>
  <c r="W483" i="7"/>
  <c r="W487" i="7"/>
  <c r="W507" i="7"/>
  <c r="W511" i="7"/>
  <c r="W480" i="7"/>
  <c r="W484" i="7"/>
  <c r="W504" i="7"/>
  <c r="W508" i="7"/>
  <c r="W512" i="7"/>
  <c r="X626" i="7"/>
  <c r="W725" i="7"/>
  <c r="W710" i="7" s="1"/>
  <c r="W112" i="7" s="1"/>
  <c r="X736" i="7"/>
  <c r="X735" i="7"/>
  <c r="X733" i="7"/>
  <c r="X732" i="7"/>
  <c r="X730" i="7"/>
  <c r="X729" i="7"/>
  <c r="X376" i="7"/>
  <c r="X375" i="7"/>
  <c r="X374" i="7"/>
  <c r="X373" i="7"/>
  <c r="X372" i="7"/>
  <c r="X370" i="7"/>
  <c r="X369" i="7"/>
  <c r="X368" i="7"/>
  <c r="X367" i="7"/>
  <c r="X704" i="7"/>
  <c r="X703" i="7"/>
  <c r="X702" i="7"/>
  <c r="X701" i="7"/>
  <c r="X700" i="7"/>
  <c r="X699" i="7"/>
  <c r="X698" i="7"/>
  <c r="X697" i="7"/>
  <c r="X350" i="7"/>
  <c r="X349" i="7"/>
  <c r="X348" i="7"/>
  <c r="X347" i="7"/>
  <c r="X346" i="7"/>
  <c r="X345" i="7"/>
  <c r="X344" i="7"/>
  <c r="X343" i="7"/>
  <c r="X342" i="7"/>
  <c r="X341" i="7"/>
  <c r="X672" i="7"/>
  <c r="X671" i="7"/>
  <c r="X670" i="7"/>
  <c r="X669" i="7"/>
  <c r="X668" i="7"/>
  <c r="X667" i="7"/>
  <c r="X666" i="7"/>
  <c r="X665" i="7"/>
  <c r="X325" i="7"/>
  <c r="X324" i="7"/>
  <c r="X323" i="7"/>
  <c r="X322" i="7"/>
  <c r="X321" i="7"/>
  <c r="X320" i="7"/>
  <c r="X319" i="7"/>
  <c r="X318" i="7"/>
  <c r="X317" i="7"/>
  <c r="X552" i="7"/>
  <c r="X546" i="7"/>
  <c r="X447" i="7"/>
  <c r="X432" i="7"/>
  <c r="X431" i="7"/>
  <c r="X430" i="7"/>
  <c r="X429" i="7"/>
  <c r="X428" i="7"/>
  <c r="X427" i="7"/>
  <c r="X371" i="7"/>
  <c r="X296" i="7"/>
  <c r="X295" i="7"/>
  <c r="X294" i="7"/>
  <c r="X293" i="7"/>
  <c r="X292" i="7"/>
  <c r="X291" i="7"/>
  <c r="X311" i="7"/>
  <c r="X49" i="7"/>
  <c r="W312" i="7"/>
  <c r="W454" i="7"/>
  <c r="W456" i="7"/>
  <c r="W453" i="7"/>
  <c r="W457" i="7"/>
  <c r="W461" i="7"/>
  <c r="W481" i="7"/>
  <c r="W485" i="7"/>
  <c r="W505" i="7"/>
  <c r="W509" i="7"/>
  <c r="W513" i="7"/>
  <c r="W478" i="7"/>
  <c r="W482" i="7"/>
  <c r="W486" i="7"/>
  <c r="W506" i="7"/>
  <c r="W510" i="7"/>
  <c r="W448" i="7"/>
  <c r="AC599" i="7" l="1"/>
  <c r="AC622" i="7"/>
  <c r="AC104" i="7"/>
  <c r="AD640" i="7"/>
  <c r="AD601" i="7"/>
  <c r="AD621" i="7"/>
  <c r="AD591" i="7"/>
  <c r="AD587" i="7"/>
  <c r="AD583" i="7"/>
  <c r="AD579" i="7"/>
  <c r="AD551" i="7"/>
  <c r="AD545" i="7"/>
  <c r="AD50" i="7"/>
  <c r="AD54" i="7"/>
  <c r="AD47" i="7"/>
  <c r="AE608" i="7"/>
  <c r="W452" i="7"/>
  <c r="AD72" i="7"/>
  <c r="AD723" i="7"/>
  <c r="AD721" i="7"/>
  <c r="AD719" i="7"/>
  <c r="AD717" i="7"/>
  <c r="AD716" i="7"/>
  <c r="AD691" i="7"/>
  <c r="AD690" i="7"/>
  <c r="AD689" i="7"/>
  <c r="AD688" i="7"/>
  <c r="AD687" i="7"/>
  <c r="AD686" i="7"/>
  <c r="AD685" i="7"/>
  <c r="AD684" i="7"/>
  <c r="AD683" i="7"/>
  <c r="AD660" i="7"/>
  <c r="AD659" i="7"/>
  <c r="AD658" i="7"/>
  <c r="AD720" i="7"/>
  <c r="AD715" i="7"/>
  <c r="AD722" i="7"/>
  <c r="AD724" i="7"/>
  <c r="AD718" i="7"/>
  <c r="AD692" i="7"/>
  <c r="AD657" i="7"/>
  <c r="AD655" i="7"/>
  <c r="AD653" i="7"/>
  <c r="AD651" i="7"/>
  <c r="AD656" i="7"/>
  <c r="AD654" i="7"/>
  <c r="AD652" i="7"/>
  <c r="AD73" i="7"/>
  <c r="AD40" i="7"/>
  <c r="X316" i="7"/>
  <c r="W113" i="7"/>
  <c r="X457" i="7"/>
  <c r="X312" i="7"/>
  <c r="X455" i="7"/>
  <c r="X456" i="7"/>
  <c r="X460" i="7"/>
  <c r="X480" i="7"/>
  <c r="X484" i="7"/>
  <c r="X504" i="7"/>
  <c r="X508" i="7"/>
  <c r="X512" i="7"/>
  <c r="X481" i="7"/>
  <c r="X485" i="7"/>
  <c r="X505" i="7"/>
  <c r="X509" i="7"/>
  <c r="X513" i="7"/>
  <c r="Y626" i="7"/>
  <c r="X51" i="7"/>
  <c r="X102" i="7"/>
  <c r="X661" i="7"/>
  <c r="X646" i="7" s="1"/>
  <c r="X110" i="7" s="1"/>
  <c r="X693" i="7"/>
  <c r="X678" i="7" s="1"/>
  <c r="X111" i="7" s="1"/>
  <c r="X725" i="7"/>
  <c r="X710" i="7" s="1"/>
  <c r="X112" i="7" s="1"/>
  <c r="Y736" i="7"/>
  <c r="Y735" i="7"/>
  <c r="Y733" i="7"/>
  <c r="Y732" i="7"/>
  <c r="Y730" i="7"/>
  <c r="Y729" i="7"/>
  <c r="Y376" i="7"/>
  <c r="Y375" i="7"/>
  <c r="Y374" i="7"/>
  <c r="Y373" i="7"/>
  <c r="Y372" i="7"/>
  <c r="Y371" i="7"/>
  <c r="Y370" i="7"/>
  <c r="Y369" i="7"/>
  <c r="Y368" i="7"/>
  <c r="Y350" i="7"/>
  <c r="Y349" i="7"/>
  <c r="Y348" i="7"/>
  <c r="Y347" i="7"/>
  <c r="Y346" i="7"/>
  <c r="Y345" i="7"/>
  <c r="Y344" i="7"/>
  <c r="Y367" i="7"/>
  <c r="Y704" i="7"/>
  <c r="Y703" i="7"/>
  <c r="Y702" i="7"/>
  <c r="Y701" i="7"/>
  <c r="Y700" i="7"/>
  <c r="Y699" i="7"/>
  <c r="Y698" i="7"/>
  <c r="Y697" i="7"/>
  <c r="Y343" i="7"/>
  <c r="Y325" i="7"/>
  <c r="Y324" i="7"/>
  <c r="Y323" i="7"/>
  <c r="Y322" i="7"/>
  <c r="Y321" i="7"/>
  <c r="Y320" i="7"/>
  <c r="Y342" i="7"/>
  <c r="Y341" i="7"/>
  <c r="Y672" i="7"/>
  <c r="Y671" i="7"/>
  <c r="Y670" i="7"/>
  <c r="Y669" i="7"/>
  <c r="Y668" i="7"/>
  <c r="Y667" i="7"/>
  <c r="Y666" i="7"/>
  <c r="Y665" i="7"/>
  <c r="Y319" i="7"/>
  <c r="Y318" i="7"/>
  <c r="Y317" i="7"/>
  <c r="Y552" i="7"/>
  <c r="Y546" i="7"/>
  <c r="Y432" i="7"/>
  <c r="Y431" i="7"/>
  <c r="Y430" i="7"/>
  <c r="Y429" i="7"/>
  <c r="Y428" i="7"/>
  <c r="Y427" i="7"/>
  <c r="Y447" i="7"/>
  <c r="Y311" i="7"/>
  <c r="Y296" i="7"/>
  <c r="Y295" i="7"/>
  <c r="Y294" i="7"/>
  <c r="Y293" i="7"/>
  <c r="Y292" i="7"/>
  <c r="Y291" i="7"/>
  <c r="Y49" i="7"/>
  <c r="X453" i="7"/>
  <c r="X461" i="7"/>
  <c r="X459" i="7"/>
  <c r="X454" i="7"/>
  <c r="X458" i="7"/>
  <c r="X478" i="7"/>
  <c r="X482" i="7"/>
  <c r="X486" i="7"/>
  <c r="X506" i="7"/>
  <c r="X510" i="7"/>
  <c r="X448" i="7"/>
  <c r="X479" i="7"/>
  <c r="X483" i="7"/>
  <c r="X487" i="7"/>
  <c r="X507" i="7"/>
  <c r="X511" i="7"/>
  <c r="AD599" i="7" l="1"/>
  <c r="AD622" i="7"/>
  <c r="AD104" i="7"/>
  <c r="AE640" i="7"/>
  <c r="AE601" i="7"/>
  <c r="AE621" i="7"/>
  <c r="AE622" i="7" s="1"/>
  <c r="AE599" i="7"/>
  <c r="AE551" i="7"/>
  <c r="AE545" i="7"/>
  <c r="AE591" i="7"/>
  <c r="AE587" i="7"/>
  <c r="AE579" i="7"/>
  <c r="AE583" i="7"/>
  <c r="AE50" i="7"/>
  <c r="AE54" i="7"/>
  <c r="AE47" i="7"/>
  <c r="AF608" i="7"/>
  <c r="W123" i="7"/>
  <c r="W124" i="7" s="1"/>
  <c r="X452" i="7"/>
  <c r="AE72" i="7"/>
  <c r="AE724" i="7"/>
  <c r="AE723" i="7"/>
  <c r="AE722" i="7"/>
  <c r="AE721" i="7"/>
  <c r="AE720" i="7"/>
  <c r="AE719" i="7"/>
  <c r="AE718" i="7"/>
  <c r="AE717" i="7"/>
  <c r="AE716" i="7"/>
  <c r="AE715" i="7"/>
  <c r="AE690" i="7"/>
  <c r="AE688" i="7"/>
  <c r="AE692" i="7"/>
  <c r="AE691" i="7"/>
  <c r="AE689" i="7"/>
  <c r="AE687" i="7"/>
  <c r="AE685" i="7"/>
  <c r="AE683" i="7"/>
  <c r="AE659" i="7"/>
  <c r="AE651" i="7"/>
  <c r="AE686" i="7"/>
  <c r="AE684" i="7"/>
  <c r="AE658" i="7"/>
  <c r="AE656" i="7"/>
  <c r="AE654" i="7"/>
  <c r="AE652" i="7"/>
  <c r="AE660" i="7"/>
  <c r="AE657" i="7"/>
  <c r="AE655" i="7"/>
  <c r="AE653" i="7"/>
  <c r="AE40" i="7"/>
  <c r="AE73" i="7"/>
  <c r="Y316" i="7"/>
  <c r="Y725" i="7"/>
  <c r="Y710" i="7" s="1"/>
  <c r="Y112" i="7" s="1"/>
  <c r="Y51" i="7"/>
  <c r="Z736" i="7"/>
  <c r="Z735" i="7"/>
  <c r="Z733" i="7"/>
  <c r="Z732" i="7"/>
  <c r="Z730" i="7"/>
  <c r="Z729" i="7"/>
  <c r="Z376" i="7"/>
  <c r="Z375" i="7"/>
  <c r="Z374" i="7"/>
  <c r="Z373" i="7"/>
  <c r="Z372" i="7"/>
  <c r="Z371" i="7"/>
  <c r="Z370" i="7"/>
  <c r="Z369" i="7"/>
  <c r="Z368" i="7"/>
  <c r="Z367" i="7"/>
  <c r="Z704" i="7"/>
  <c r="Z703" i="7"/>
  <c r="Z702" i="7"/>
  <c r="Z701" i="7"/>
  <c r="Z700" i="7"/>
  <c r="Z699" i="7"/>
  <c r="Z698" i="7"/>
  <c r="Z697" i="7"/>
  <c r="Z350" i="7"/>
  <c r="Z349" i="7"/>
  <c r="Z348" i="7"/>
  <c r="Z347" i="7"/>
  <c r="Z346" i="7"/>
  <c r="Z345" i="7"/>
  <c r="Z344" i="7"/>
  <c r="Z343" i="7"/>
  <c r="Z342" i="7"/>
  <c r="Z341" i="7"/>
  <c r="Z672" i="7"/>
  <c r="Z671" i="7"/>
  <c r="Z670" i="7"/>
  <c r="Z669" i="7"/>
  <c r="Z668" i="7"/>
  <c r="Z667" i="7"/>
  <c r="Z666" i="7"/>
  <c r="Z665" i="7"/>
  <c r="Z325" i="7"/>
  <c r="Z324" i="7"/>
  <c r="Z323" i="7"/>
  <c r="Z322" i="7"/>
  <c r="Z321" i="7"/>
  <c r="Z320" i="7"/>
  <c r="Z319" i="7"/>
  <c r="Z318" i="7"/>
  <c r="Z317" i="7"/>
  <c r="Z552" i="7"/>
  <c r="Z546" i="7"/>
  <c r="Z447" i="7"/>
  <c r="Z432" i="7"/>
  <c r="Z431" i="7"/>
  <c r="Z430" i="7"/>
  <c r="Z429" i="7"/>
  <c r="Z428" i="7"/>
  <c r="Z427" i="7"/>
  <c r="Z296" i="7"/>
  <c r="Z295" i="7"/>
  <c r="Z294" i="7"/>
  <c r="Z293" i="7"/>
  <c r="Z292" i="7"/>
  <c r="Z291" i="7"/>
  <c r="Z311" i="7"/>
  <c r="Z49" i="7"/>
  <c r="Y312" i="7"/>
  <c r="Y460" i="7"/>
  <c r="Y454" i="7"/>
  <c r="Y453" i="7"/>
  <c r="Y457" i="7"/>
  <c r="Y461" i="7"/>
  <c r="Y481" i="7"/>
  <c r="Y485" i="7"/>
  <c r="Y505" i="7"/>
  <c r="Y509" i="7"/>
  <c r="Y513" i="7"/>
  <c r="Y478" i="7"/>
  <c r="Y482" i="7"/>
  <c r="Y486" i="7"/>
  <c r="Y506" i="7"/>
  <c r="Y510" i="7"/>
  <c r="Y448" i="7"/>
  <c r="Y102" i="7"/>
  <c r="Y661" i="7"/>
  <c r="Y646" i="7" s="1"/>
  <c r="Y110" i="7" s="1"/>
  <c r="Y693" i="7"/>
  <c r="Y678" i="7" s="1"/>
  <c r="Y111" i="7" s="1"/>
  <c r="X113" i="7"/>
  <c r="Y456" i="7"/>
  <c r="Y458" i="7"/>
  <c r="Y455" i="7"/>
  <c r="Y459" i="7"/>
  <c r="Y479" i="7"/>
  <c r="Y483" i="7"/>
  <c r="Y487" i="7"/>
  <c r="Y507" i="7"/>
  <c r="Y511" i="7"/>
  <c r="Y480" i="7"/>
  <c r="Y484" i="7"/>
  <c r="Y504" i="7"/>
  <c r="Y508" i="7"/>
  <c r="Y512" i="7"/>
  <c r="Z626" i="7"/>
  <c r="AE104" i="7" l="1"/>
  <c r="AF640" i="7"/>
  <c r="W626" i="7"/>
  <c r="AF601" i="7"/>
  <c r="AF621" i="7"/>
  <c r="AF583" i="7"/>
  <c r="AF551" i="7"/>
  <c r="AF545" i="7"/>
  <c r="AF591" i="7"/>
  <c r="AF587" i="7"/>
  <c r="AF579" i="7"/>
  <c r="AF50" i="7"/>
  <c r="AF54" i="7"/>
  <c r="AF47" i="7"/>
  <c r="AG608" i="7"/>
  <c r="Y452" i="7"/>
  <c r="AF72" i="7"/>
  <c r="AF724" i="7"/>
  <c r="AF722" i="7"/>
  <c r="AF720" i="7"/>
  <c r="AF718" i="7"/>
  <c r="AF716" i="7"/>
  <c r="AF723" i="7"/>
  <c r="AF719" i="7"/>
  <c r="AF715" i="7"/>
  <c r="AF690" i="7"/>
  <c r="AF688" i="7"/>
  <c r="AF686" i="7"/>
  <c r="AF684" i="7"/>
  <c r="AF660" i="7"/>
  <c r="AF721" i="7"/>
  <c r="AF717" i="7"/>
  <c r="AF692" i="7"/>
  <c r="AF691" i="7"/>
  <c r="AF689" i="7"/>
  <c r="AF687" i="7"/>
  <c r="AF657" i="7"/>
  <c r="AF656" i="7"/>
  <c r="AF655" i="7"/>
  <c r="AF654" i="7"/>
  <c r="AF653" i="7"/>
  <c r="AF652" i="7"/>
  <c r="AF651" i="7"/>
  <c r="AF658" i="7"/>
  <c r="AF685" i="7"/>
  <c r="AF659" i="7"/>
  <c r="AF683" i="7"/>
  <c r="AF40" i="7"/>
  <c r="AF73" i="7"/>
  <c r="X123" i="7"/>
  <c r="X124" i="7" s="1"/>
  <c r="Z316" i="7"/>
  <c r="AA736" i="7"/>
  <c r="AA734" i="7"/>
  <c r="AA733" i="7"/>
  <c r="AA732" i="7"/>
  <c r="AA730" i="7"/>
  <c r="AA729" i="7"/>
  <c r="AA376" i="7"/>
  <c r="AA375" i="7"/>
  <c r="AA374" i="7"/>
  <c r="AA373" i="7"/>
  <c r="AA372" i="7"/>
  <c r="AA371" i="7"/>
  <c r="AA370" i="7"/>
  <c r="AA369" i="7"/>
  <c r="AA367" i="7"/>
  <c r="AA350" i="7"/>
  <c r="AA349" i="7"/>
  <c r="AA348" i="7"/>
  <c r="AA347" i="7"/>
  <c r="AA346" i="7"/>
  <c r="AA345" i="7"/>
  <c r="AA344" i="7"/>
  <c r="AA368" i="7"/>
  <c r="AA704" i="7"/>
  <c r="AA703" i="7"/>
  <c r="AA702" i="7"/>
  <c r="AA701" i="7"/>
  <c r="AA700" i="7"/>
  <c r="AA699" i="7"/>
  <c r="AA698" i="7"/>
  <c r="AA697" i="7"/>
  <c r="AA325" i="7"/>
  <c r="AA324" i="7"/>
  <c r="AA323" i="7"/>
  <c r="AA322" i="7"/>
  <c r="AA321" i="7"/>
  <c r="AA320" i="7"/>
  <c r="AA343" i="7"/>
  <c r="AA342" i="7"/>
  <c r="AA341" i="7"/>
  <c r="AA672" i="7"/>
  <c r="AA671" i="7"/>
  <c r="AA670" i="7"/>
  <c r="AA669" i="7"/>
  <c r="AA668" i="7"/>
  <c r="AA667" i="7"/>
  <c r="AA666" i="7"/>
  <c r="AA318" i="7"/>
  <c r="AA319" i="7"/>
  <c r="AA317" i="7"/>
  <c r="AA552" i="7"/>
  <c r="AA546" i="7"/>
  <c r="AA432" i="7"/>
  <c r="AA431" i="7"/>
  <c r="AA430" i="7"/>
  <c r="AA429" i="7"/>
  <c r="AA428" i="7"/>
  <c r="AA427" i="7"/>
  <c r="AA447" i="7"/>
  <c r="AA311" i="7"/>
  <c r="AA296" i="7"/>
  <c r="AA295" i="7"/>
  <c r="AA294" i="7"/>
  <c r="AA293" i="7"/>
  <c r="AA292" i="7"/>
  <c r="AA291" i="7"/>
  <c r="AA49" i="7"/>
  <c r="Z459" i="7"/>
  <c r="Z457" i="7"/>
  <c r="Z456" i="7"/>
  <c r="Z460" i="7"/>
  <c r="Z480" i="7"/>
  <c r="Z484" i="7"/>
  <c r="Z504" i="7"/>
  <c r="Z508" i="7"/>
  <c r="Z512" i="7"/>
  <c r="Z481" i="7"/>
  <c r="Z485" i="7"/>
  <c r="Z505" i="7"/>
  <c r="Z509" i="7"/>
  <c r="Z513" i="7"/>
  <c r="AA626" i="7"/>
  <c r="Z51" i="7"/>
  <c r="Z102" i="7"/>
  <c r="Z661" i="7"/>
  <c r="Z646" i="7" s="1"/>
  <c r="Z110" i="7" s="1"/>
  <c r="Z693" i="7"/>
  <c r="Z678" i="7" s="1"/>
  <c r="Z111" i="7" s="1"/>
  <c r="Z725" i="7"/>
  <c r="Z710" i="7" s="1"/>
  <c r="Z112" i="7" s="1"/>
  <c r="Z455" i="7"/>
  <c r="Z312" i="7"/>
  <c r="Z453" i="7"/>
  <c r="Z461" i="7"/>
  <c r="Z454" i="7"/>
  <c r="Z458" i="7"/>
  <c r="Z478" i="7"/>
  <c r="Z482" i="7"/>
  <c r="Z486" i="7"/>
  <c r="Z506" i="7"/>
  <c r="Z510" i="7"/>
  <c r="Z448" i="7"/>
  <c r="Z479" i="7"/>
  <c r="Z483" i="7"/>
  <c r="Z487" i="7"/>
  <c r="Z507" i="7"/>
  <c r="Z511" i="7"/>
  <c r="Y113" i="7"/>
  <c r="AF599" i="7" l="1"/>
  <c r="AF622" i="7"/>
  <c r="AF104" i="7"/>
  <c r="AG640" i="7"/>
  <c r="AG601" i="7"/>
  <c r="AG621" i="7"/>
  <c r="AG551" i="7"/>
  <c r="AG545" i="7"/>
  <c r="AG591" i="7"/>
  <c r="AG587" i="7"/>
  <c r="AG583" i="7"/>
  <c r="AG579" i="7"/>
  <c r="AG50" i="7"/>
  <c r="AG54" i="7"/>
  <c r="AG47" i="7"/>
  <c r="AH608" i="7"/>
  <c r="Z123" i="7"/>
  <c r="Z124" i="7" s="1"/>
  <c r="Z452" i="7"/>
  <c r="AG72" i="7"/>
  <c r="Y123" i="7"/>
  <c r="Y124" i="7" s="1"/>
  <c r="AG715" i="7"/>
  <c r="AG692" i="7"/>
  <c r="AG724" i="7"/>
  <c r="AG722" i="7"/>
  <c r="AG720" i="7"/>
  <c r="AG718" i="7"/>
  <c r="AG721" i="7"/>
  <c r="AG717" i="7"/>
  <c r="AG691" i="7"/>
  <c r="AG689" i="7"/>
  <c r="AG687" i="7"/>
  <c r="AG723" i="7"/>
  <c r="AG719" i="7"/>
  <c r="AG716" i="7"/>
  <c r="AG690" i="7"/>
  <c r="AG688" i="7"/>
  <c r="AG686" i="7"/>
  <c r="AG684" i="7"/>
  <c r="AG660" i="7"/>
  <c r="AG658" i="7"/>
  <c r="AG685" i="7"/>
  <c r="AG656" i="7"/>
  <c r="AG654" i="7"/>
  <c r="AG652" i="7"/>
  <c r="AG659" i="7"/>
  <c r="AG683" i="7"/>
  <c r="AG657" i="7"/>
  <c r="AG655" i="7"/>
  <c r="AG653" i="7"/>
  <c r="AG651" i="7"/>
  <c r="AG73" i="7"/>
  <c r="AG40" i="7"/>
  <c r="AA316" i="7"/>
  <c r="AA693" i="7"/>
  <c r="AA678" i="7" s="1"/>
  <c r="AA111" i="7" s="1"/>
  <c r="AA661" i="7"/>
  <c r="AA646" i="7" s="1"/>
  <c r="AA110" i="7" s="1"/>
  <c r="AA102" i="7"/>
  <c r="AB736" i="7"/>
  <c r="AB734" i="7"/>
  <c r="AB733" i="7"/>
  <c r="AB731" i="7"/>
  <c r="AB730" i="7"/>
  <c r="AB729" i="7"/>
  <c r="AB376" i="7"/>
  <c r="AB375" i="7"/>
  <c r="AB374" i="7"/>
  <c r="AB373" i="7"/>
  <c r="AB372" i="7"/>
  <c r="AB371" i="7"/>
  <c r="AB370" i="7"/>
  <c r="AB369" i="7"/>
  <c r="AB368" i="7"/>
  <c r="AB367" i="7"/>
  <c r="AB704" i="7"/>
  <c r="AB703" i="7"/>
  <c r="AB702" i="7"/>
  <c r="AB701" i="7"/>
  <c r="AB700" i="7"/>
  <c r="AB699" i="7"/>
  <c r="AB698" i="7"/>
  <c r="AB697" i="7"/>
  <c r="AB350" i="7"/>
  <c r="AB349" i="7"/>
  <c r="AB348" i="7"/>
  <c r="AB347" i="7"/>
  <c r="AB346" i="7"/>
  <c r="AB345" i="7"/>
  <c r="AB344" i="7"/>
  <c r="AB343" i="7"/>
  <c r="AB342" i="7"/>
  <c r="AB341" i="7"/>
  <c r="AB672" i="7"/>
  <c r="AB671" i="7"/>
  <c r="AB670" i="7"/>
  <c r="AB669" i="7"/>
  <c r="AB668" i="7"/>
  <c r="AB667" i="7"/>
  <c r="AB666" i="7"/>
  <c r="AB664" i="7"/>
  <c r="AB325" i="7"/>
  <c r="AB324" i="7"/>
  <c r="AB323" i="7"/>
  <c r="AB322" i="7"/>
  <c r="AB321" i="7"/>
  <c r="AB320" i="7"/>
  <c r="AB319" i="7"/>
  <c r="AB318" i="7"/>
  <c r="AB317" i="7"/>
  <c r="AB316" i="7"/>
  <c r="AB552" i="7"/>
  <c r="AB546" i="7"/>
  <c r="AB447" i="7"/>
  <c r="AB432" i="7"/>
  <c r="AB431" i="7"/>
  <c r="AB430" i="7"/>
  <c r="AB429" i="7"/>
  <c r="AB428" i="7"/>
  <c r="AB427" i="7"/>
  <c r="AB311" i="7"/>
  <c r="AB296" i="7"/>
  <c r="AB295" i="7"/>
  <c r="AB294" i="7"/>
  <c r="AB293" i="7"/>
  <c r="AB292" i="7"/>
  <c r="AB291" i="7"/>
  <c r="AB49" i="7"/>
  <c r="AA458" i="7"/>
  <c r="AA460" i="7"/>
  <c r="AA455" i="7"/>
  <c r="AA459" i="7"/>
  <c r="AA479" i="7"/>
  <c r="AA483" i="7"/>
  <c r="AA487" i="7"/>
  <c r="AA507" i="7"/>
  <c r="AA511" i="7"/>
  <c r="AA480" i="7"/>
  <c r="AA484" i="7"/>
  <c r="AA504" i="7"/>
  <c r="AA508" i="7"/>
  <c r="AA512" i="7"/>
  <c r="AB626" i="7"/>
  <c r="Z113" i="7"/>
  <c r="AA51" i="7"/>
  <c r="AA725" i="7"/>
  <c r="AA710" i="7" s="1"/>
  <c r="AA112" i="7" s="1"/>
  <c r="AA312" i="7"/>
  <c r="AA454" i="7"/>
  <c r="AA456" i="7"/>
  <c r="AA453" i="7"/>
  <c r="AA457" i="7"/>
  <c r="AA461" i="7"/>
  <c r="AA481" i="7"/>
  <c r="AA485" i="7"/>
  <c r="AA505" i="7"/>
  <c r="AA509" i="7"/>
  <c r="AA513" i="7"/>
  <c r="AA478" i="7"/>
  <c r="AA482" i="7"/>
  <c r="AA486" i="7"/>
  <c r="AA506" i="7"/>
  <c r="AA510" i="7"/>
  <c r="AA448" i="7"/>
  <c r="AG599" i="7" l="1"/>
  <c r="AG622" i="7"/>
  <c r="AG104" i="7"/>
  <c r="AH640" i="7"/>
  <c r="AH601" i="7"/>
  <c r="AH621" i="7"/>
  <c r="AH545" i="7"/>
  <c r="AH583" i="7"/>
  <c r="AH551" i="7"/>
  <c r="AH591" i="7"/>
  <c r="AH587" i="7"/>
  <c r="AH579" i="7"/>
  <c r="AH50" i="7"/>
  <c r="AH54" i="7"/>
  <c r="AH47" i="7"/>
  <c r="AI608" i="7"/>
  <c r="AA452" i="7"/>
  <c r="AH72" i="7"/>
  <c r="AH723" i="7"/>
  <c r="AH721" i="7"/>
  <c r="AH719" i="7"/>
  <c r="AH717" i="7"/>
  <c r="AH724" i="7"/>
  <c r="AH720" i="7"/>
  <c r="AH692" i="7"/>
  <c r="AH691" i="7"/>
  <c r="AH690" i="7"/>
  <c r="AH689" i="7"/>
  <c r="AH688" i="7"/>
  <c r="AH687" i="7"/>
  <c r="AH686" i="7"/>
  <c r="AH685" i="7"/>
  <c r="AH684" i="7"/>
  <c r="AH683" i="7"/>
  <c r="AH660" i="7"/>
  <c r="AH659" i="7"/>
  <c r="AH658" i="7"/>
  <c r="AH722" i="7"/>
  <c r="AH718" i="7"/>
  <c r="AH716" i="7"/>
  <c r="AH715" i="7"/>
  <c r="AH657" i="7"/>
  <c r="AH655" i="7"/>
  <c r="AH653" i="7"/>
  <c r="AH651" i="7"/>
  <c r="AH656" i="7"/>
  <c r="AH654" i="7"/>
  <c r="AH652" i="7"/>
  <c r="AH73" i="7"/>
  <c r="AH40" i="7"/>
  <c r="AA113" i="7"/>
  <c r="AB661" i="7"/>
  <c r="AB646" i="7" s="1"/>
  <c r="AB110" i="7" s="1"/>
  <c r="AB725" i="7"/>
  <c r="AB710" i="7" s="1"/>
  <c r="AB112" i="7" s="1"/>
  <c r="AB51" i="7"/>
  <c r="AB693" i="7"/>
  <c r="AB678" i="7" s="1"/>
  <c r="AB111" i="7" s="1"/>
  <c r="AB102" i="7"/>
  <c r="AC736" i="7"/>
  <c r="AC734" i="7"/>
  <c r="AC733" i="7"/>
  <c r="AC731" i="7"/>
  <c r="AC730" i="7"/>
  <c r="AC729" i="7"/>
  <c r="AC376" i="7"/>
  <c r="AC375" i="7"/>
  <c r="AC374" i="7"/>
  <c r="AC373" i="7"/>
  <c r="AC372" i="7"/>
  <c r="AC371" i="7"/>
  <c r="AC370" i="7"/>
  <c r="AC369" i="7"/>
  <c r="AC368" i="7"/>
  <c r="AC350" i="7"/>
  <c r="AC349" i="7"/>
  <c r="AC348" i="7"/>
  <c r="AC347" i="7"/>
  <c r="AC346" i="7"/>
  <c r="AC345" i="7"/>
  <c r="AC344" i="7"/>
  <c r="AC367" i="7"/>
  <c r="AC704" i="7"/>
  <c r="AC703" i="7"/>
  <c r="AC702" i="7"/>
  <c r="AC701" i="7"/>
  <c r="AC700" i="7"/>
  <c r="AC699" i="7"/>
  <c r="AC698" i="7"/>
  <c r="AC697" i="7"/>
  <c r="AC343" i="7"/>
  <c r="AC325" i="7"/>
  <c r="AC324" i="7"/>
  <c r="AC323" i="7"/>
  <c r="AC322" i="7"/>
  <c r="AC321" i="7"/>
  <c r="AC320" i="7"/>
  <c r="AC342" i="7"/>
  <c r="AC341" i="7"/>
  <c r="AC672" i="7"/>
  <c r="AC671" i="7"/>
  <c r="AC670" i="7"/>
  <c r="AC669" i="7"/>
  <c r="AC668" i="7"/>
  <c r="AC667" i="7"/>
  <c r="AC666" i="7"/>
  <c r="AC664" i="7"/>
  <c r="AC319" i="7"/>
  <c r="AC318" i="7"/>
  <c r="AC317" i="7"/>
  <c r="AC316" i="7"/>
  <c r="AC552" i="7"/>
  <c r="AC546" i="7"/>
  <c r="AC432" i="7"/>
  <c r="AC431" i="7"/>
  <c r="AC430" i="7"/>
  <c r="AC429" i="7"/>
  <c r="AC428" i="7"/>
  <c r="AC427" i="7"/>
  <c r="AC447" i="7"/>
  <c r="AC311" i="7"/>
  <c r="AC296" i="7"/>
  <c r="AC295" i="7"/>
  <c r="AC294" i="7"/>
  <c r="AC293" i="7"/>
  <c r="AC292" i="7"/>
  <c r="AC291" i="7"/>
  <c r="AC49" i="7"/>
  <c r="AB457" i="7"/>
  <c r="AB312" i="7"/>
  <c r="AB455" i="7"/>
  <c r="AB454" i="7"/>
  <c r="AB458" i="7"/>
  <c r="AB478" i="7"/>
  <c r="AB482" i="7"/>
  <c r="AB486" i="7"/>
  <c r="AB506" i="7"/>
  <c r="AB510" i="7"/>
  <c r="AB448" i="7"/>
  <c r="AB479" i="7"/>
  <c r="AB483" i="7"/>
  <c r="AB487" i="7"/>
  <c r="AB507" i="7"/>
  <c r="AB511" i="7"/>
  <c r="AB453" i="7"/>
  <c r="AB461" i="7"/>
  <c r="AB459" i="7"/>
  <c r="AB452" i="7"/>
  <c r="AB456" i="7"/>
  <c r="AB460" i="7"/>
  <c r="AB480" i="7"/>
  <c r="AB484" i="7"/>
  <c r="AB504" i="7"/>
  <c r="AB508" i="7"/>
  <c r="AB512" i="7"/>
  <c r="AB481" i="7"/>
  <c r="AB485" i="7"/>
  <c r="AB505" i="7"/>
  <c r="AB509" i="7"/>
  <c r="AB513" i="7"/>
  <c r="AC626" i="7"/>
  <c r="AH599" i="7" l="1"/>
  <c r="AH622" i="7"/>
  <c r="AH104" i="7"/>
  <c r="AI640" i="7"/>
  <c r="AI601" i="7"/>
  <c r="AI621" i="7"/>
  <c r="AI551" i="7"/>
  <c r="AI545" i="7"/>
  <c r="AI591" i="7"/>
  <c r="AI587" i="7"/>
  <c r="AI583" i="7"/>
  <c r="AI579" i="7"/>
  <c r="AI50" i="7"/>
  <c r="AI54" i="7"/>
  <c r="AI47" i="7"/>
  <c r="AJ608" i="7"/>
  <c r="AB123" i="7"/>
  <c r="AB124" i="7" s="1"/>
  <c r="AI72" i="7"/>
  <c r="AA123" i="7"/>
  <c r="AA124" i="7" s="1"/>
  <c r="AI724" i="7"/>
  <c r="AI723" i="7"/>
  <c r="AI722" i="7"/>
  <c r="AI721" i="7"/>
  <c r="AI720" i="7"/>
  <c r="AI719" i="7"/>
  <c r="AI718" i="7"/>
  <c r="AI717" i="7"/>
  <c r="AI716" i="7"/>
  <c r="AI691" i="7"/>
  <c r="AI687" i="7"/>
  <c r="AI692" i="7"/>
  <c r="AI715" i="7"/>
  <c r="AI690" i="7"/>
  <c r="AI688" i="7"/>
  <c r="AI686" i="7"/>
  <c r="AI689" i="7"/>
  <c r="AI685" i="7"/>
  <c r="AI683" i="7"/>
  <c r="AI659" i="7"/>
  <c r="AI657" i="7"/>
  <c r="AI655" i="7"/>
  <c r="AI653" i="7"/>
  <c r="AI651" i="7"/>
  <c r="AI660" i="7"/>
  <c r="AI656" i="7"/>
  <c r="AI654" i="7"/>
  <c r="AI652" i="7"/>
  <c r="AI684" i="7"/>
  <c r="AI658" i="7"/>
  <c r="AI40" i="7"/>
  <c r="AI73" i="7"/>
  <c r="AB113" i="7"/>
  <c r="AC725" i="7"/>
  <c r="AC710" i="7" s="1"/>
  <c r="AC112" i="7" s="1"/>
  <c r="AC51" i="7"/>
  <c r="AD735" i="7"/>
  <c r="AD734" i="7"/>
  <c r="AD733" i="7"/>
  <c r="AD731" i="7"/>
  <c r="AD730" i="7"/>
  <c r="AD729" i="7"/>
  <c r="AD376" i="7"/>
  <c r="AD375" i="7"/>
  <c r="AD374" i="7"/>
  <c r="AD373" i="7"/>
  <c r="AD372" i="7"/>
  <c r="AD371" i="7"/>
  <c r="AD370" i="7"/>
  <c r="AD369" i="7"/>
  <c r="AD368" i="7"/>
  <c r="AD367" i="7"/>
  <c r="AD704" i="7"/>
  <c r="AD703" i="7"/>
  <c r="AD702" i="7"/>
  <c r="AD701" i="7"/>
  <c r="AD700" i="7"/>
  <c r="AD699" i="7"/>
  <c r="AD698" i="7"/>
  <c r="AD697" i="7"/>
  <c r="AD350" i="7"/>
  <c r="AD349" i="7"/>
  <c r="AD348" i="7"/>
  <c r="AD347" i="7"/>
  <c r="AD346" i="7"/>
  <c r="AD345" i="7"/>
  <c r="AD344" i="7"/>
  <c r="AD343" i="7"/>
  <c r="AD342" i="7"/>
  <c r="AD341" i="7"/>
  <c r="AD672" i="7"/>
  <c r="AD671" i="7"/>
  <c r="AD670" i="7"/>
  <c r="AD669" i="7"/>
  <c r="AD668" i="7"/>
  <c r="AD667" i="7"/>
  <c r="AD666" i="7"/>
  <c r="AD664" i="7"/>
  <c r="AD325" i="7"/>
  <c r="AD324" i="7"/>
  <c r="AD323" i="7"/>
  <c r="AD322" i="7"/>
  <c r="AD321" i="7"/>
  <c r="AD320" i="7"/>
  <c r="AD319" i="7"/>
  <c r="AD318" i="7"/>
  <c r="AD317" i="7"/>
  <c r="AD316" i="7"/>
  <c r="AD552" i="7"/>
  <c r="AD546" i="7"/>
  <c r="AD447" i="7"/>
  <c r="AD432" i="7"/>
  <c r="AD431" i="7"/>
  <c r="AD430" i="7"/>
  <c r="AD429" i="7"/>
  <c r="AD428" i="7"/>
  <c r="AD427" i="7"/>
  <c r="AD311" i="7"/>
  <c r="AD296" i="7"/>
  <c r="AD295" i="7"/>
  <c r="AD294" i="7"/>
  <c r="AD293" i="7"/>
  <c r="AD292" i="7"/>
  <c r="AD291" i="7"/>
  <c r="AD49" i="7"/>
  <c r="AC312" i="7"/>
  <c r="AC456" i="7"/>
  <c r="AC454" i="7"/>
  <c r="AC453" i="7"/>
  <c r="AC457" i="7"/>
  <c r="AC461" i="7"/>
  <c r="AC481" i="7"/>
  <c r="AC485" i="7"/>
  <c r="AC505" i="7"/>
  <c r="AC509" i="7"/>
  <c r="AC513" i="7"/>
  <c r="AC478" i="7"/>
  <c r="AC482" i="7"/>
  <c r="AC486" i="7"/>
  <c r="AC506" i="7"/>
  <c r="AC510" i="7"/>
  <c r="AC448" i="7"/>
  <c r="AC102" i="7"/>
  <c r="AC661" i="7"/>
  <c r="AC646" i="7" s="1"/>
  <c r="AC110" i="7" s="1"/>
  <c r="AC693" i="7"/>
  <c r="AC678" i="7" s="1"/>
  <c r="AC111" i="7" s="1"/>
  <c r="AC452" i="7"/>
  <c r="AC460" i="7"/>
  <c r="AC458" i="7"/>
  <c r="AC455" i="7"/>
  <c r="AC459" i="7"/>
  <c r="AC479" i="7"/>
  <c r="AC483" i="7"/>
  <c r="AC487" i="7"/>
  <c r="AC507" i="7"/>
  <c r="AC511" i="7"/>
  <c r="AC480" i="7"/>
  <c r="AC484" i="7"/>
  <c r="AC504" i="7"/>
  <c r="AC508" i="7"/>
  <c r="AC512" i="7"/>
  <c r="AD626" i="7"/>
  <c r="AI599" i="7" l="1"/>
  <c r="AI622" i="7"/>
  <c r="AI104" i="7"/>
  <c r="AJ640" i="7"/>
  <c r="AJ601" i="7"/>
  <c r="AJ621" i="7"/>
  <c r="AJ587" i="7"/>
  <c r="AJ583" i="7"/>
  <c r="AJ579" i="7"/>
  <c r="AJ551" i="7"/>
  <c r="AJ545" i="7"/>
  <c r="AJ591" i="7"/>
  <c r="AJ50" i="7"/>
  <c r="AJ54" i="7"/>
  <c r="AJ47" i="7"/>
  <c r="AK608" i="7"/>
  <c r="AJ72" i="7"/>
  <c r="AJ723" i="7"/>
  <c r="AJ721" i="7"/>
  <c r="AJ719" i="7"/>
  <c r="AJ717" i="7"/>
  <c r="AJ715" i="7"/>
  <c r="AJ722" i="7"/>
  <c r="AJ692" i="7"/>
  <c r="AJ718" i="7"/>
  <c r="AJ716" i="7"/>
  <c r="AJ690" i="7"/>
  <c r="AJ688" i="7"/>
  <c r="AJ724" i="7"/>
  <c r="AJ720" i="7"/>
  <c r="AJ691" i="7"/>
  <c r="AJ689" i="7"/>
  <c r="AJ687" i="7"/>
  <c r="AJ685" i="7"/>
  <c r="AJ683" i="7"/>
  <c r="AJ659" i="7"/>
  <c r="AJ657" i="7"/>
  <c r="AJ656" i="7"/>
  <c r="AJ655" i="7"/>
  <c r="AJ654" i="7"/>
  <c r="AJ653" i="7"/>
  <c r="AJ652" i="7"/>
  <c r="AJ651" i="7"/>
  <c r="AJ660" i="7"/>
  <c r="AJ684" i="7"/>
  <c r="AJ658" i="7"/>
  <c r="AJ686" i="7"/>
  <c r="AJ40" i="7"/>
  <c r="AJ73" i="7"/>
  <c r="AE735" i="7"/>
  <c r="AE734" i="7"/>
  <c r="AE733" i="7"/>
  <c r="AE731" i="7"/>
  <c r="AE730" i="7"/>
  <c r="AE729" i="7"/>
  <c r="AE376" i="7"/>
  <c r="AE375" i="7"/>
  <c r="AE374" i="7"/>
  <c r="AE373" i="7"/>
  <c r="AE372" i="7"/>
  <c r="AE371" i="7"/>
  <c r="AE370" i="7"/>
  <c r="AE369" i="7"/>
  <c r="AE367" i="7"/>
  <c r="AE350" i="7"/>
  <c r="AE349" i="7"/>
  <c r="AE348" i="7"/>
  <c r="AE347" i="7"/>
  <c r="AE346" i="7"/>
  <c r="AE345" i="7"/>
  <c r="AE344" i="7"/>
  <c r="AE368" i="7"/>
  <c r="AE704" i="7"/>
  <c r="AE703" i="7"/>
  <c r="AE702" i="7"/>
  <c r="AE701" i="7"/>
  <c r="AE700" i="7"/>
  <c r="AE699" i="7"/>
  <c r="AE698" i="7"/>
  <c r="AE697" i="7"/>
  <c r="AE325" i="7"/>
  <c r="AE324" i="7"/>
  <c r="AE323" i="7"/>
  <c r="AE322" i="7"/>
  <c r="AE321" i="7"/>
  <c r="AE320" i="7"/>
  <c r="AE343" i="7"/>
  <c r="AE342" i="7"/>
  <c r="AE341" i="7"/>
  <c r="AE672" i="7"/>
  <c r="AE671" i="7"/>
  <c r="AE670" i="7"/>
  <c r="AE669" i="7"/>
  <c r="AE668" i="7"/>
  <c r="AE667" i="7"/>
  <c r="AE666" i="7"/>
  <c r="AE664" i="7"/>
  <c r="AE318" i="7"/>
  <c r="AE319" i="7"/>
  <c r="AE317" i="7"/>
  <c r="AE316" i="7"/>
  <c r="AE552" i="7"/>
  <c r="AE546" i="7"/>
  <c r="AE432" i="7"/>
  <c r="AE431" i="7"/>
  <c r="AE430" i="7"/>
  <c r="AE429" i="7"/>
  <c r="AE428" i="7"/>
  <c r="AE427" i="7"/>
  <c r="AE447" i="7"/>
  <c r="AE311" i="7"/>
  <c r="AE296" i="7"/>
  <c r="AE295" i="7"/>
  <c r="AE294" i="7"/>
  <c r="AE293" i="7"/>
  <c r="AE292" i="7"/>
  <c r="AE291" i="7"/>
  <c r="AE49" i="7"/>
  <c r="AD455" i="7"/>
  <c r="AD312" i="7"/>
  <c r="AD453" i="7"/>
  <c r="AD461" i="7"/>
  <c r="AD452" i="7"/>
  <c r="AD456" i="7"/>
  <c r="AD460" i="7"/>
  <c r="AD480" i="7"/>
  <c r="AD484" i="7"/>
  <c r="AD504" i="7"/>
  <c r="AD508" i="7"/>
  <c r="AD512" i="7"/>
  <c r="AD481" i="7"/>
  <c r="AD485" i="7"/>
  <c r="AD505" i="7"/>
  <c r="AD509" i="7"/>
  <c r="AD513" i="7"/>
  <c r="AE626" i="7"/>
  <c r="AD51" i="7"/>
  <c r="AD102" i="7"/>
  <c r="AD661" i="7"/>
  <c r="AD646" i="7" s="1"/>
  <c r="AD110" i="7" s="1"/>
  <c r="AD693" i="7"/>
  <c r="AD678" i="7" s="1"/>
  <c r="AD111" i="7" s="1"/>
  <c r="AD725" i="7"/>
  <c r="AD710" i="7" s="1"/>
  <c r="AD112" i="7" s="1"/>
  <c r="AD459" i="7"/>
  <c r="AD457" i="7"/>
  <c r="AD454" i="7"/>
  <c r="AD458" i="7"/>
  <c r="AD478" i="7"/>
  <c r="AD482" i="7"/>
  <c r="AD486" i="7"/>
  <c r="AD506" i="7"/>
  <c r="AD510" i="7"/>
  <c r="AD448" i="7"/>
  <c r="AD479" i="7"/>
  <c r="AD483" i="7"/>
  <c r="AD487" i="7"/>
  <c r="AD507" i="7"/>
  <c r="AD511" i="7"/>
  <c r="AC113" i="7"/>
  <c r="AJ599" i="7" l="1"/>
  <c r="AJ622" i="7"/>
  <c r="AJ104" i="7"/>
  <c r="AK640" i="7"/>
  <c r="AK601" i="7"/>
  <c r="AK621" i="7"/>
  <c r="AK551" i="7"/>
  <c r="AK545" i="7"/>
  <c r="AK591" i="7"/>
  <c r="AK587" i="7"/>
  <c r="AK583" i="7"/>
  <c r="AK579" i="7"/>
  <c r="AK50" i="7"/>
  <c r="AK54" i="7"/>
  <c r="AK47" i="7"/>
  <c r="AL608" i="7"/>
  <c r="AK72" i="7"/>
  <c r="AC123" i="7"/>
  <c r="AC124" i="7" s="1"/>
  <c r="AK724" i="7"/>
  <c r="AK722" i="7"/>
  <c r="AK720" i="7"/>
  <c r="AK718" i="7"/>
  <c r="AK716" i="7"/>
  <c r="AK715" i="7"/>
  <c r="AK692" i="7"/>
  <c r="AK721" i="7"/>
  <c r="AK717" i="7"/>
  <c r="AK723" i="7"/>
  <c r="AK719" i="7"/>
  <c r="AK691" i="7"/>
  <c r="AK689" i="7"/>
  <c r="AK687" i="7"/>
  <c r="AK690" i="7"/>
  <c r="AK688" i="7"/>
  <c r="AK686" i="7"/>
  <c r="AK684" i="7"/>
  <c r="AK660" i="7"/>
  <c r="AK683" i="7"/>
  <c r="AK658" i="7"/>
  <c r="AK656" i="7"/>
  <c r="AK654" i="7"/>
  <c r="AK652" i="7"/>
  <c r="AK685" i="7"/>
  <c r="AK659" i="7"/>
  <c r="AK657" i="7"/>
  <c r="AK655" i="7"/>
  <c r="AK653" i="7"/>
  <c r="AK651" i="7"/>
  <c r="AK73" i="7"/>
  <c r="AK40" i="7"/>
  <c r="AE661" i="7"/>
  <c r="AE646" i="7" s="1"/>
  <c r="AE110" i="7" s="1"/>
  <c r="AE693" i="7"/>
  <c r="AE678" i="7" s="1"/>
  <c r="AE111" i="7" s="1"/>
  <c r="AE102" i="7"/>
  <c r="AE458" i="7"/>
  <c r="AE452" i="7"/>
  <c r="AE460" i="7"/>
  <c r="AE455" i="7"/>
  <c r="AE459" i="7"/>
  <c r="AE479" i="7"/>
  <c r="AE483" i="7"/>
  <c r="AE487" i="7"/>
  <c r="AE507" i="7"/>
  <c r="AE511" i="7"/>
  <c r="AE480" i="7"/>
  <c r="AE484" i="7"/>
  <c r="AE504" i="7"/>
  <c r="AE508" i="7"/>
  <c r="AE512" i="7"/>
  <c r="AF626" i="7"/>
  <c r="AE51" i="7"/>
  <c r="AE725" i="7"/>
  <c r="AE710" i="7" s="1"/>
  <c r="AE112" i="7" s="1"/>
  <c r="AF735" i="7"/>
  <c r="AF734" i="7"/>
  <c r="AF733" i="7"/>
  <c r="AF731" i="7"/>
  <c r="AF730" i="7"/>
  <c r="AF729" i="7"/>
  <c r="AF376" i="7"/>
  <c r="AF375" i="7"/>
  <c r="AF374" i="7"/>
  <c r="AF373" i="7"/>
  <c r="AF372" i="7"/>
  <c r="AF371" i="7"/>
  <c r="AF370" i="7"/>
  <c r="AF369" i="7"/>
  <c r="AF368" i="7"/>
  <c r="AF367" i="7"/>
  <c r="AF704" i="7"/>
  <c r="AF703" i="7"/>
  <c r="AF702" i="7"/>
  <c r="AF701" i="7"/>
  <c r="AF700" i="7"/>
  <c r="AF699" i="7"/>
  <c r="AF698" i="7"/>
  <c r="AF697" i="7"/>
  <c r="AF350" i="7"/>
  <c r="AF349" i="7"/>
  <c r="AF348" i="7"/>
  <c r="AF347" i="7"/>
  <c r="AF346" i="7"/>
  <c r="AF345" i="7"/>
  <c r="AF344" i="7"/>
  <c r="AF343" i="7"/>
  <c r="AF342" i="7"/>
  <c r="AF341" i="7"/>
  <c r="AF672" i="7"/>
  <c r="AF671" i="7"/>
  <c r="AF670" i="7"/>
  <c r="AF669" i="7"/>
  <c r="AF668" i="7"/>
  <c r="AF667" i="7"/>
  <c r="AF666" i="7"/>
  <c r="AF664" i="7"/>
  <c r="AF325" i="7"/>
  <c r="AF324" i="7"/>
  <c r="AF323" i="7"/>
  <c r="AF322" i="7"/>
  <c r="AF321" i="7"/>
  <c r="AF320" i="7"/>
  <c r="AF319" i="7"/>
  <c r="AF318" i="7"/>
  <c r="AF317" i="7"/>
  <c r="AF316" i="7"/>
  <c r="AF552" i="7"/>
  <c r="AF546" i="7"/>
  <c r="AF447" i="7"/>
  <c r="AF432" i="7"/>
  <c r="AF431" i="7"/>
  <c r="AF430" i="7"/>
  <c r="AF429" i="7"/>
  <c r="AF428" i="7"/>
  <c r="AF427" i="7"/>
  <c r="AF311" i="7"/>
  <c r="AF296" i="7"/>
  <c r="AF295" i="7"/>
  <c r="AF294" i="7"/>
  <c r="AF293" i="7"/>
  <c r="AF292" i="7"/>
  <c r="AF291" i="7"/>
  <c r="AF49" i="7"/>
  <c r="AE312" i="7"/>
  <c r="AE454" i="7"/>
  <c r="AE456" i="7"/>
  <c r="AE453" i="7"/>
  <c r="AE457" i="7"/>
  <c r="AE461" i="7"/>
  <c r="AE481" i="7"/>
  <c r="AE485" i="7"/>
  <c r="AE505" i="7"/>
  <c r="AE509" i="7"/>
  <c r="AE513" i="7"/>
  <c r="AE478" i="7"/>
  <c r="AE482" i="7"/>
  <c r="AE486" i="7"/>
  <c r="AE506" i="7"/>
  <c r="AE510" i="7"/>
  <c r="AE448" i="7"/>
  <c r="AD113" i="7"/>
  <c r="AK599" i="7" l="1"/>
  <c r="AK622" i="7"/>
  <c r="AK104" i="7"/>
  <c r="AL640" i="7"/>
  <c r="AL601" i="7"/>
  <c r="AL621" i="7"/>
  <c r="AL591" i="7"/>
  <c r="AL587" i="7"/>
  <c r="AL583" i="7"/>
  <c r="AL579" i="7"/>
  <c r="AL551" i="7"/>
  <c r="AL545" i="7"/>
  <c r="AL50" i="7"/>
  <c r="AL54" i="7"/>
  <c r="AL47" i="7"/>
  <c r="AM608" i="7"/>
  <c r="AE123" i="7"/>
  <c r="AE124" i="7" s="1"/>
  <c r="AL72" i="7"/>
  <c r="AD123" i="7"/>
  <c r="AD124" i="7" s="1"/>
  <c r="AL724" i="7"/>
  <c r="AL722" i="7"/>
  <c r="AL720" i="7"/>
  <c r="AL718" i="7"/>
  <c r="AL716" i="7"/>
  <c r="AL691" i="7"/>
  <c r="AL690" i="7"/>
  <c r="AL689" i="7"/>
  <c r="AL688" i="7"/>
  <c r="AL687" i="7"/>
  <c r="AL686" i="7"/>
  <c r="AL685" i="7"/>
  <c r="AL684" i="7"/>
  <c r="AL683" i="7"/>
  <c r="AL660" i="7"/>
  <c r="AL659" i="7"/>
  <c r="AL658" i="7"/>
  <c r="AL723" i="7"/>
  <c r="AL717" i="7"/>
  <c r="AL719" i="7"/>
  <c r="AL715" i="7"/>
  <c r="AL721" i="7"/>
  <c r="AL692" i="7"/>
  <c r="AL656" i="7"/>
  <c r="AL654" i="7"/>
  <c r="AL652" i="7"/>
  <c r="AL657" i="7"/>
  <c r="AL655" i="7"/>
  <c r="AL653" i="7"/>
  <c r="AL651" i="7"/>
  <c r="AL73" i="7"/>
  <c r="AL40" i="7"/>
  <c r="C432" i="7"/>
  <c r="C296" i="7"/>
  <c r="AE113" i="7"/>
  <c r="AF693" i="7"/>
  <c r="AF678" i="7" s="1"/>
  <c r="AF111" i="7" s="1"/>
  <c r="AF51" i="7"/>
  <c r="AF661" i="7"/>
  <c r="AF646" i="7" s="1"/>
  <c r="AF110" i="7" s="1"/>
  <c r="AF725" i="7"/>
  <c r="AF710" i="7" s="1"/>
  <c r="AF112" i="7" s="1"/>
  <c r="AF102" i="7"/>
  <c r="AG736" i="7"/>
  <c r="AG735" i="7"/>
  <c r="AG734" i="7"/>
  <c r="AG732" i="7"/>
  <c r="AG731" i="7"/>
  <c r="AG730" i="7"/>
  <c r="AG729" i="7"/>
  <c r="AG376" i="7"/>
  <c r="AG374" i="7"/>
  <c r="AG373" i="7"/>
  <c r="AG372" i="7"/>
  <c r="AG371" i="7"/>
  <c r="AG370" i="7"/>
  <c r="AG369" i="7"/>
  <c r="AG368" i="7"/>
  <c r="AG350" i="7"/>
  <c r="AG349" i="7"/>
  <c r="AG348" i="7"/>
  <c r="AG347" i="7"/>
  <c r="AG346" i="7"/>
  <c r="AG345" i="7"/>
  <c r="AG344" i="7"/>
  <c r="AG367" i="7"/>
  <c r="AG704" i="7"/>
  <c r="AG703" i="7"/>
  <c r="AG702" i="7"/>
  <c r="AG701" i="7"/>
  <c r="AG700" i="7"/>
  <c r="AG699" i="7"/>
  <c r="AG698" i="7"/>
  <c r="AG696" i="7"/>
  <c r="AG343" i="7"/>
  <c r="AG325" i="7"/>
  <c r="AG324" i="7"/>
  <c r="AG323" i="7"/>
  <c r="AG322" i="7"/>
  <c r="AG321" i="7"/>
  <c r="AG320" i="7"/>
  <c r="AG342" i="7"/>
  <c r="AG341" i="7"/>
  <c r="AG672" i="7"/>
  <c r="AG671" i="7"/>
  <c r="AG670" i="7"/>
  <c r="AG669" i="7"/>
  <c r="AG668" i="7"/>
  <c r="AG667" i="7"/>
  <c r="AG666" i="7"/>
  <c r="AG664" i="7"/>
  <c r="AG319" i="7"/>
  <c r="AG318" i="7"/>
  <c r="AG317" i="7"/>
  <c r="AG316" i="7"/>
  <c r="AG552" i="7"/>
  <c r="AG546" i="7"/>
  <c r="AG432" i="7"/>
  <c r="AG431" i="7"/>
  <c r="AG430" i="7"/>
  <c r="AG429" i="7"/>
  <c r="AG428" i="7"/>
  <c r="AG427" i="7"/>
  <c r="AG375" i="7"/>
  <c r="AG447" i="7"/>
  <c r="AG311" i="7"/>
  <c r="AG296" i="7"/>
  <c r="AG295" i="7"/>
  <c r="AG294" i="7"/>
  <c r="AG293" i="7"/>
  <c r="AG292" i="7"/>
  <c r="AG291" i="7"/>
  <c r="AG49" i="7"/>
  <c r="AF457" i="7"/>
  <c r="AF312" i="7"/>
  <c r="AF455" i="7"/>
  <c r="AF454" i="7"/>
  <c r="AF458" i="7"/>
  <c r="AF478" i="7"/>
  <c r="AF482" i="7"/>
  <c r="AF486" i="7"/>
  <c r="AF506" i="7"/>
  <c r="AF510" i="7"/>
  <c r="AF448" i="7"/>
  <c r="AF479" i="7"/>
  <c r="AF483" i="7"/>
  <c r="AF487" i="7"/>
  <c r="AF507" i="7"/>
  <c r="AF511" i="7"/>
  <c r="AF453" i="7"/>
  <c r="AF461" i="7"/>
  <c r="AF459" i="7"/>
  <c r="AF452" i="7"/>
  <c r="AF456" i="7"/>
  <c r="AF460" i="7"/>
  <c r="AF480" i="7"/>
  <c r="AF484" i="7"/>
  <c r="AF504" i="7"/>
  <c r="AF508" i="7"/>
  <c r="AF512" i="7"/>
  <c r="AF481" i="7"/>
  <c r="AF485" i="7"/>
  <c r="AF505" i="7"/>
  <c r="AF509" i="7"/>
  <c r="AF513" i="7"/>
  <c r="AG626" i="7"/>
  <c r="AL599" i="7" l="1"/>
  <c r="AL622" i="7"/>
  <c r="AL104" i="7"/>
  <c r="AM640" i="7"/>
  <c r="AM601" i="7"/>
  <c r="AM621" i="7"/>
  <c r="AM545" i="7"/>
  <c r="AM551" i="7"/>
  <c r="AM583" i="7"/>
  <c r="AM591" i="7"/>
  <c r="AM587" i="7"/>
  <c r="AM579" i="7"/>
  <c r="AM50" i="7"/>
  <c r="AM54" i="7"/>
  <c r="AM47" i="7"/>
  <c r="AN608" i="7"/>
  <c r="AF123" i="7"/>
  <c r="AF124" i="7" s="1"/>
  <c r="AM72" i="7"/>
  <c r="AM724" i="7"/>
  <c r="AM723" i="7"/>
  <c r="AM722" i="7"/>
  <c r="AM721" i="7"/>
  <c r="AM720" i="7"/>
  <c r="AM719" i="7"/>
  <c r="AM718" i="7"/>
  <c r="AM717" i="7"/>
  <c r="AM716" i="7"/>
  <c r="AM692" i="7"/>
  <c r="AM715" i="7"/>
  <c r="AM691" i="7"/>
  <c r="AM689" i="7"/>
  <c r="AM687" i="7"/>
  <c r="AM690" i="7"/>
  <c r="AM688" i="7"/>
  <c r="AM686" i="7"/>
  <c r="AM684" i="7"/>
  <c r="AM660" i="7"/>
  <c r="AM658" i="7"/>
  <c r="AM654" i="7"/>
  <c r="AM683" i="7"/>
  <c r="AM657" i="7"/>
  <c r="AM655" i="7"/>
  <c r="AM653" i="7"/>
  <c r="AM651" i="7"/>
  <c r="AM685" i="7"/>
  <c r="AM659" i="7"/>
  <c r="AM656" i="7"/>
  <c r="AM652" i="7"/>
  <c r="AM40" i="7"/>
  <c r="AM73" i="7"/>
  <c r="AG725" i="7"/>
  <c r="AG710" i="7" s="1"/>
  <c r="AG112" i="7" s="1"/>
  <c r="AF113" i="7"/>
  <c r="AH736" i="7"/>
  <c r="AH735" i="7"/>
  <c r="AH734" i="7"/>
  <c r="AH732" i="7"/>
  <c r="AH731" i="7"/>
  <c r="AH730" i="7"/>
  <c r="AH729" i="7"/>
  <c r="AH376" i="7"/>
  <c r="AH375" i="7"/>
  <c r="AH374" i="7"/>
  <c r="AH373" i="7"/>
  <c r="AH372" i="7"/>
  <c r="AH370" i="7"/>
  <c r="AH369" i="7"/>
  <c r="AH368" i="7"/>
  <c r="AH367" i="7"/>
  <c r="AH704" i="7"/>
  <c r="AH703" i="7"/>
  <c r="AH702" i="7"/>
  <c r="AH701" i="7"/>
  <c r="AH700" i="7"/>
  <c r="AH699" i="7"/>
  <c r="AH698" i="7"/>
  <c r="AH696" i="7"/>
  <c r="AH350" i="7"/>
  <c r="AH349" i="7"/>
  <c r="AH348" i="7"/>
  <c r="AH347" i="7"/>
  <c r="AH346" i="7"/>
  <c r="AH345" i="7"/>
  <c r="AH344" i="7"/>
  <c r="AH343" i="7"/>
  <c r="AH342" i="7"/>
  <c r="AH341" i="7"/>
  <c r="AH672" i="7"/>
  <c r="AH671" i="7"/>
  <c r="AH670" i="7"/>
  <c r="AH669" i="7"/>
  <c r="AH668" i="7"/>
  <c r="AH667" i="7"/>
  <c r="AH666" i="7"/>
  <c r="AH664" i="7"/>
  <c r="AH325" i="7"/>
  <c r="AH324" i="7"/>
  <c r="AH323" i="7"/>
  <c r="AH322" i="7"/>
  <c r="AH321" i="7"/>
  <c r="AH320" i="7"/>
  <c r="AH319" i="7"/>
  <c r="AH318" i="7"/>
  <c r="AH317" i="7"/>
  <c r="AH316" i="7"/>
  <c r="AH552" i="7"/>
  <c r="AH546" i="7"/>
  <c r="AH447" i="7"/>
  <c r="AH432" i="7"/>
  <c r="AH431" i="7"/>
  <c r="AH430" i="7"/>
  <c r="AH429" i="7"/>
  <c r="AH428" i="7"/>
  <c r="AH427" i="7"/>
  <c r="AH371" i="7"/>
  <c r="AH311" i="7"/>
  <c r="AH296" i="7"/>
  <c r="AH295" i="7"/>
  <c r="AH294" i="7"/>
  <c r="AH293" i="7"/>
  <c r="AH292" i="7"/>
  <c r="AH291" i="7"/>
  <c r="AH49" i="7"/>
  <c r="AG312" i="7"/>
  <c r="AG456" i="7"/>
  <c r="AG454" i="7"/>
  <c r="AG453" i="7"/>
  <c r="AG457" i="7"/>
  <c r="AG461" i="7"/>
  <c r="AG481" i="7"/>
  <c r="AG485" i="7"/>
  <c r="AG505" i="7"/>
  <c r="AG509" i="7"/>
  <c r="AG513" i="7"/>
  <c r="AG478" i="7"/>
  <c r="AG482" i="7"/>
  <c r="AG486" i="7"/>
  <c r="AG506" i="7"/>
  <c r="AG510" i="7"/>
  <c r="AG448" i="7"/>
  <c r="AG51" i="7"/>
  <c r="AG102" i="7"/>
  <c r="AG661" i="7"/>
  <c r="AG646" i="7" s="1"/>
  <c r="AG110" i="7" s="1"/>
  <c r="AG693" i="7"/>
  <c r="AG678" i="7" s="1"/>
  <c r="AG111" i="7" s="1"/>
  <c r="AG452" i="7"/>
  <c r="AG460" i="7"/>
  <c r="AG458" i="7"/>
  <c r="AG455" i="7"/>
  <c r="AG459" i="7"/>
  <c r="AG479" i="7"/>
  <c r="AG483" i="7"/>
  <c r="AG487" i="7"/>
  <c r="AG507" i="7"/>
  <c r="AG511" i="7"/>
  <c r="AG480" i="7"/>
  <c r="AG484" i="7"/>
  <c r="AG504" i="7"/>
  <c r="AG508" i="7"/>
  <c r="AG512" i="7"/>
  <c r="AH626" i="7"/>
  <c r="AM599" i="7" l="1"/>
  <c r="AM622" i="7"/>
  <c r="AM104" i="7"/>
  <c r="AN640" i="7"/>
  <c r="AN601" i="7"/>
  <c r="AN621" i="7"/>
  <c r="AN551" i="7"/>
  <c r="AN545" i="7"/>
  <c r="AN591" i="7"/>
  <c r="AN587" i="7"/>
  <c r="AN583" i="7"/>
  <c r="AN579" i="7"/>
  <c r="AN50" i="7"/>
  <c r="AN54" i="7"/>
  <c r="AN47" i="7"/>
  <c r="AO608" i="7"/>
  <c r="AN72" i="7"/>
  <c r="AN723" i="7"/>
  <c r="AN721" i="7"/>
  <c r="AN719" i="7"/>
  <c r="AN717" i="7"/>
  <c r="AN722" i="7"/>
  <c r="AN718" i="7"/>
  <c r="AN716" i="7"/>
  <c r="AN689" i="7"/>
  <c r="AN685" i="7"/>
  <c r="AN683" i="7"/>
  <c r="AN724" i="7"/>
  <c r="AN720" i="7"/>
  <c r="AN692" i="7"/>
  <c r="AN690" i="7"/>
  <c r="AN688" i="7"/>
  <c r="AN686" i="7"/>
  <c r="AN715" i="7"/>
  <c r="AN657" i="7"/>
  <c r="AN656" i="7"/>
  <c r="AN655" i="7"/>
  <c r="AN654" i="7"/>
  <c r="AN653" i="7"/>
  <c r="AN652" i="7"/>
  <c r="AN651" i="7"/>
  <c r="AN691" i="7"/>
  <c r="AN687" i="7"/>
  <c r="AN659" i="7"/>
  <c r="AN658" i="7"/>
  <c r="AN684" i="7"/>
  <c r="AN660" i="7"/>
  <c r="AN40" i="7"/>
  <c r="AN73" i="7"/>
  <c r="AH51" i="7"/>
  <c r="AH661" i="7"/>
  <c r="AH646" i="7" s="1"/>
  <c r="AH110" i="7" s="1"/>
  <c r="AH102" i="7"/>
  <c r="AI736" i="7"/>
  <c r="AI735" i="7"/>
  <c r="AI734" i="7"/>
  <c r="AI732" i="7"/>
  <c r="AI731" i="7"/>
  <c r="AI730" i="7"/>
  <c r="AI729" i="7"/>
  <c r="AI376" i="7"/>
  <c r="AI375" i="7"/>
  <c r="AI374" i="7"/>
  <c r="AI373" i="7"/>
  <c r="AI372" i="7"/>
  <c r="AI371" i="7"/>
  <c r="AI370" i="7"/>
  <c r="AI369" i="7"/>
  <c r="AI367" i="7"/>
  <c r="AI350" i="7"/>
  <c r="AI349" i="7"/>
  <c r="AI348" i="7"/>
  <c r="AI347" i="7"/>
  <c r="AI346" i="7"/>
  <c r="AI345" i="7"/>
  <c r="AI344" i="7"/>
  <c r="AI368" i="7"/>
  <c r="AI704" i="7"/>
  <c r="AI703" i="7"/>
  <c r="AI702" i="7"/>
  <c r="AI701" i="7"/>
  <c r="AI700" i="7"/>
  <c r="AI699" i="7"/>
  <c r="AI698" i="7"/>
  <c r="AI696" i="7"/>
  <c r="AI325" i="7"/>
  <c r="AI324" i="7"/>
  <c r="AI323" i="7"/>
  <c r="AI322" i="7"/>
  <c r="AI321" i="7"/>
  <c r="AI320" i="7"/>
  <c r="AI343" i="7"/>
  <c r="AI342" i="7"/>
  <c r="AI341" i="7"/>
  <c r="AI672" i="7"/>
  <c r="AI671" i="7"/>
  <c r="AI670" i="7"/>
  <c r="AI669" i="7"/>
  <c r="AI668" i="7"/>
  <c r="AI667" i="7"/>
  <c r="AI666" i="7"/>
  <c r="AI664" i="7"/>
  <c r="AI318" i="7"/>
  <c r="AI319" i="7"/>
  <c r="AI317" i="7"/>
  <c r="AI316" i="7"/>
  <c r="AI552" i="7"/>
  <c r="AI546" i="7"/>
  <c r="AI432" i="7"/>
  <c r="AI431" i="7"/>
  <c r="AI430" i="7"/>
  <c r="AI429" i="7"/>
  <c r="AI428" i="7"/>
  <c r="AI427" i="7"/>
  <c r="AI447" i="7"/>
  <c r="AI311" i="7"/>
  <c r="AI296" i="7"/>
  <c r="AI295" i="7"/>
  <c r="AI294" i="7"/>
  <c r="AI293" i="7"/>
  <c r="AI292" i="7"/>
  <c r="AI291" i="7"/>
  <c r="AI49" i="7"/>
  <c r="AH459" i="7"/>
  <c r="AH457" i="7"/>
  <c r="AH454" i="7"/>
  <c r="AH458" i="7"/>
  <c r="AH478" i="7"/>
  <c r="AH482" i="7"/>
  <c r="AH486" i="7"/>
  <c r="AH506" i="7"/>
  <c r="AH510" i="7"/>
  <c r="AH448" i="7"/>
  <c r="AH479" i="7"/>
  <c r="AH483" i="7"/>
  <c r="AH487" i="7"/>
  <c r="AH507" i="7"/>
  <c r="AH511" i="7"/>
  <c r="AG113" i="7"/>
  <c r="AH455" i="7"/>
  <c r="AH312" i="7"/>
  <c r="AH453" i="7"/>
  <c r="AH461" i="7"/>
  <c r="AH452" i="7"/>
  <c r="AH456" i="7"/>
  <c r="AH460" i="7"/>
  <c r="AH480" i="7"/>
  <c r="AH484" i="7"/>
  <c r="AH504" i="7"/>
  <c r="AH508" i="7"/>
  <c r="AH512" i="7"/>
  <c r="AH481" i="7"/>
  <c r="AH485" i="7"/>
  <c r="AH505" i="7"/>
  <c r="AH509" i="7"/>
  <c r="AH513" i="7"/>
  <c r="AI626" i="7"/>
  <c r="AH693" i="7"/>
  <c r="AH678" i="7" s="1"/>
  <c r="AH111" i="7" s="1"/>
  <c r="AH725" i="7"/>
  <c r="AH710" i="7" s="1"/>
  <c r="AH112" i="7" s="1"/>
  <c r="AN599" i="7" l="1"/>
  <c r="AN622" i="7"/>
  <c r="AN104" i="7"/>
  <c r="AO640" i="7"/>
  <c r="AO601" i="7"/>
  <c r="AO621" i="7"/>
  <c r="AO551" i="7"/>
  <c r="AO545" i="7"/>
  <c r="AO591" i="7"/>
  <c r="AO587" i="7"/>
  <c r="AO583" i="7"/>
  <c r="AO579" i="7"/>
  <c r="AO50" i="7"/>
  <c r="AO54" i="7"/>
  <c r="AO47" i="7"/>
  <c r="AP608" i="7"/>
  <c r="AO72" i="7"/>
  <c r="AG123" i="7"/>
  <c r="AG124" i="7" s="1"/>
  <c r="AO715" i="7"/>
  <c r="AO692" i="7"/>
  <c r="AO723" i="7"/>
  <c r="AO721" i="7"/>
  <c r="AO719" i="7"/>
  <c r="AO717" i="7"/>
  <c r="AO724" i="7"/>
  <c r="AO718" i="7"/>
  <c r="AO720" i="7"/>
  <c r="AO690" i="7"/>
  <c r="AO688" i="7"/>
  <c r="AO722" i="7"/>
  <c r="AO716" i="7"/>
  <c r="AO691" i="7"/>
  <c r="AO689" i="7"/>
  <c r="AO687" i="7"/>
  <c r="AO685" i="7"/>
  <c r="AO683" i="7"/>
  <c r="AO659" i="7"/>
  <c r="AO684" i="7"/>
  <c r="AO657" i="7"/>
  <c r="AO655" i="7"/>
  <c r="AO653" i="7"/>
  <c r="AO651" i="7"/>
  <c r="AO686" i="7"/>
  <c r="AO660" i="7"/>
  <c r="AO656" i="7"/>
  <c r="AO654" i="7"/>
  <c r="AO652" i="7"/>
  <c r="AO658" i="7"/>
  <c r="AO73" i="7"/>
  <c r="AO40" i="7"/>
  <c r="AH113" i="7"/>
  <c r="AJ736" i="7"/>
  <c r="AJ735" i="7"/>
  <c r="AJ734" i="7"/>
  <c r="AJ732" i="7"/>
  <c r="AJ731" i="7"/>
  <c r="AJ730" i="7"/>
  <c r="AJ729" i="7"/>
  <c r="AJ376" i="7"/>
  <c r="AJ375" i="7"/>
  <c r="AJ374" i="7"/>
  <c r="AJ373" i="7"/>
  <c r="AJ372" i="7"/>
  <c r="AJ371" i="7"/>
  <c r="AJ370" i="7"/>
  <c r="AJ369" i="7"/>
  <c r="AJ368" i="7"/>
  <c r="AJ704" i="7"/>
  <c r="AJ703" i="7"/>
  <c r="AJ702" i="7"/>
  <c r="AJ701" i="7"/>
  <c r="AJ700" i="7"/>
  <c r="AJ699" i="7"/>
  <c r="AJ698" i="7"/>
  <c r="AJ696" i="7"/>
  <c r="AJ350" i="7"/>
  <c r="AJ349" i="7"/>
  <c r="AJ348" i="7"/>
  <c r="AJ347" i="7"/>
  <c r="AJ346" i="7"/>
  <c r="AJ345" i="7"/>
  <c r="AJ344" i="7"/>
  <c r="AJ343" i="7"/>
  <c r="AJ342" i="7"/>
  <c r="AJ341" i="7"/>
  <c r="AJ672" i="7"/>
  <c r="AJ671" i="7"/>
  <c r="AJ670" i="7"/>
  <c r="AJ669" i="7"/>
  <c r="AJ668" i="7"/>
  <c r="AJ667" i="7"/>
  <c r="AJ666" i="7"/>
  <c r="AJ664" i="7"/>
  <c r="AJ325" i="7"/>
  <c r="AJ324" i="7"/>
  <c r="AJ323" i="7"/>
  <c r="AJ322" i="7"/>
  <c r="AJ321" i="7"/>
  <c r="AJ320" i="7"/>
  <c r="AJ319" i="7"/>
  <c r="AJ318" i="7"/>
  <c r="AJ317" i="7"/>
  <c r="AJ316" i="7"/>
  <c r="AJ552" i="7"/>
  <c r="AJ546" i="7"/>
  <c r="AJ447" i="7"/>
  <c r="AJ432" i="7"/>
  <c r="AJ431" i="7"/>
  <c r="AJ430" i="7"/>
  <c r="AJ429" i="7"/>
  <c r="AJ428" i="7"/>
  <c r="AJ427" i="7"/>
  <c r="AJ367" i="7"/>
  <c r="AJ311" i="7"/>
  <c r="AJ296" i="7"/>
  <c r="AJ295" i="7"/>
  <c r="AJ294" i="7"/>
  <c r="AJ293" i="7"/>
  <c r="AJ292" i="7"/>
  <c r="AJ291" i="7"/>
  <c r="AJ49" i="7"/>
  <c r="AI312" i="7"/>
  <c r="AI454" i="7"/>
  <c r="AI456" i="7"/>
  <c r="AI453" i="7"/>
  <c r="AI457" i="7"/>
  <c r="AI461" i="7"/>
  <c r="AI481" i="7"/>
  <c r="AI485" i="7"/>
  <c r="AI505" i="7"/>
  <c r="AI509" i="7"/>
  <c r="AI513" i="7"/>
  <c r="AI478" i="7"/>
  <c r="AI482" i="7"/>
  <c r="AI486" i="7"/>
  <c r="AI506" i="7"/>
  <c r="AI510" i="7"/>
  <c r="AI448" i="7"/>
  <c r="AI51" i="7"/>
  <c r="AI102" i="7"/>
  <c r="AI661" i="7"/>
  <c r="AI646" i="7" s="1"/>
  <c r="AI110" i="7" s="1"/>
  <c r="AI693" i="7"/>
  <c r="AI678" i="7" s="1"/>
  <c r="AI111" i="7" s="1"/>
  <c r="AI458" i="7"/>
  <c r="AI452" i="7"/>
  <c r="AI460" i="7"/>
  <c r="AI455" i="7"/>
  <c r="AI459" i="7"/>
  <c r="AI479" i="7"/>
  <c r="AI483" i="7"/>
  <c r="AI487" i="7"/>
  <c r="AI507" i="7"/>
  <c r="AI511" i="7"/>
  <c r="AI480" i="7"/>
  <c r="AI484" i="7"/>
  <c r="AI504" i="7"/>
  <c r="AI508" i="7"/>
  <c r="AI512" i="7"/>
  <c r="AJ626" i="7"/>
  <c r="AI725" i="7"/>
  <c r="AI710" i="7" s="1"/>
  <c r="AI112" i="7" s="1"/>
  <c r="AO599" i="7" l="1"/>
  <c r="AO622" i="7"/>
  <c r="AO104" i="7"/>
  <c r="AP640" i="7"/>
  <c r="AP601" i="7"/>
  <c r="AP621" i="7"/>
  <c r="AP622" i="7" s="1"/>
  <c r="AP599" i="7"/>
  <c r="AP551" i="7"/>
  <c r="AP587" i="7"/>
  <c r="AP583" i="7"/>
  <c r="AP579" i="7"/>
  <c r="AP545" i="7"/>
  <c r="AP591" i="7"/>
  <c r="AP50" i="7"/>
  <c r="AP54" i="7"/>
  <c r="AP47" i="7"/>
  <c r="AP72" i="7"/>
  <c r="AH123" i="7"/>
  <c r="AH124" i="7" s="1"/>
  <c r="AP724" i="7"/>
  <c r="AP722" i="7"/>
  <c r="AP720" i="7"/>
  <c r="AP718" i="7"/>
  <c r="AP716" i="7"/>
  <c r="AP723" i="7"/>
  <c r="AP719" i="7"/>
  <c r="AP715" i="7"/>
  <c r="AP691" i="7"/>
  <c r="AP690" i="7"/>
  <c r="AP689" i="7"/>
  <c r="AP688" i="7"/>
  <c r="AP687" i="7"/>
  <c r="AP686" i="7"/>
  <c r="AP685" i="7"/>
  <c r="AP684" i="7"/>
  <c r="AP683" i="7"/>
  <c r="AP660" i="7"/>
  <c r="AP659" i="7"/>
  <c r="AP658" i="7"/>
  <c r="AP692" i="7"/>
  <c r="AP721" i="7"/>
  <c r="AP717" i="7"/>
  <c r="AP656" i="7"/>
  <c r="AP654" i="7"/>
  <c r="AP652" i="7"/>
  <c r="AP657" i="7"/>
  <c r="AP655" i="7"/>
  <c r="AP653" i="7"/>
  <c r="AP651" i="7"/>
  <c r="AP73" i="7"/>
  <c r="AP40" i="7"/>
  <c r="AK736" i="7"/>
  <c r="AK735" i="7"/>
  <c r="AK734" i="7"/>
  <c r="AK732" i="7"/>
  <c r="AK731" i="7"/>
  <c r="AK730" i="7"/>
  <c r="AK729" i="7"/>
  <c r="AK376" i="7"/>
  <c r="AK374" i="7"/>
  <c r="AK373" i="7"/>
  <c r="AK372" i="7"/>
  <c r="AK371" i="7"/>
  <c r="AK370" i="7"/>
  <c r="AK369" i="7"/>
  <c r="AK368" i="7"/>
  <c r="AK350" i="7"/>
  <c r="AK349" i="7"/>
  <c r="AK348" i="7"/>
  <c r="AK347" i="7"/>
  <c r="AK346" i="7"/>
  <c r="AK345" i="7"/>
  <c r="AK344" i="7"/>
  <c r="AK367" i="7"/>
  <c r="AK704" i="7"/>
  <c r="AK703" i="7"/>
  <c r="AK702" i="7"/>
  <c r="AK701" i="7"/>
  <c r="AK700" i="7"/>
  <c r="AK699" i="7"/>
  <c r="AK698" i="7"/>
  <c r="AK696" i="7"/>
  <c r="AK343" i="7"/>
  <c r="AK325" i="7"/>
  <c r="AK324" i="7"/>
  <c r="AK323" i="7"/>
  <c r="AK322" i="7"/>
  <c r="AK321" i="7"/>
  <c r="AK320" i="7"/>
  <c r="AK342" i="7"/>
  <c r="AK341" i="7"/>
  <c r="AK672" i="7"/>
  <c r="AK671" i="7"/>
  <c r="AK670" i="7"/>
  <c r="AK669" i="7"/>
  <c r="AK668" i="7"/>
  <c r="AK667" i="7"/>
  <c r="AK666" i="7"/>
  <c r="AK664" i="7"/>
  <c r="AK319" i="7"/>
  <c r="AK318" i="7"/>
  <c r="AK317" i="7"/>
  <c r="AK316" i="7"/>
  <c r="AK552" i="7"/>
  <c r="AK546" i="7"/>
  <c r="AK432" i="7"/>
  <c r="AK431" i="7"/>
  <c r="AK430" i="7"/>
  <c r="AK429" i="7"/>
  <c r="AK428" i="7"/>
  <c r="AK427" i="7"/>
  <c r="AK375" i="7"/>
  <c r="AK447" i="7"/>
  <c r="AK311" i="7"/>
  <c r="AK296" i="7"/>
  <c r="AK295" i="7"/>
  <c r="AK294" i="7"/>
  <c r="AK293" i="7"/>
  <c r="AK292" i="7"/>
  <c r="AK291" i="7"/>
  <c r="AK49" i="7"/>
  <c r="AJ453" i="7"/>
  <c r="AJ461" i="7"/>
  <c r="AJ459" i="7"/>
  <c r="AJ452" i="7"/>
  <c r="AJ456" i="7"/>
  <c r="AJ460" i="7"/>
  <c r="AJ480" i="7"/>
  <c r="AJ484" i="7"/>
  <c r="AJ504" i="7"/>
  <c r="AJ508" i="7"/>
  <c r="AJ512" i="7"/>
  <c r="AJ481" i="7"/>
  <c r="AJ485" i="7"/>
  <c r="AJ505" i="7"/>
  <c r="AJ509" i="7"/>
  <c r="AJ513" i="7"/>
  <c r="AK626" i="7"/>
  <c r="AJ51" i="7"/>
  <c r="AJ102" i="7"/>
  <c r="AJ661" i="7"/>
  <c r="AJ646" i="7" s="1"/>
  <c r="AJ110" i="7" s="1"/>
  <c r="AJ693" i="7"/>
  <c r="AJ678" i="7" s="1"/>
  <c r="AJ111" i="7" s="1"/>
  <c r="AJ725" i="7"/>
  <c r="AJ710" i="7" s="1"/>
  <c r="AJ112" i="7" s="1"/>
  <c r="AJ457" i="7"/>
  <c r="AJ312" i="7"/>
  <c r="AJ455" i="7"/>
  <c r="AJ454" i="7"/>
  <c r="AJ458" i="7"/>
  <c r="AJ478" i="7"/>
  <c r="AJ482" i="7"/>
  <c r="AJ486" i="7"/>
  <c r="AJ506" i="7"/>
  <c r="AJ510" i="7"/>
  <c r="AJ448" i="7"/>
  <c r="AJ479" i="7"/>
  <c r="AJ483" i="7"/>
  <c r="AJ487" i="7"/>
  <c r="AJ507" i="7"/>
  <c r="AJ511" i="7"/>
  <c r="AI113" i="7"/>
  <c r="AP104" i="7" l="1"/>
  <c r="AI123" i="7"/>
  <c r="AI124" i="7" s="1"/>
  <c r="AK725" i="7"/>
  <c r="AK710" i="7" s="1"/>
  <c r="AK112" i="7" s="1"/>
  <c r="AK51" i="7"/>
  <c r="AK452" i="7"/>
  <c r="AK460" i="7"/>
  <c r="AK458" i="7"/>
  <c r="AK455" i="7"/>
  <c r="AK459" i="7"/>
  <c r="AK479" i="7"/>
  <c r="AK483" i="7"/>
  <c r="AK487" i="7"/>
  <c r="AK507" i="7"/>
  <c r="AK511" i="7"/>
  <c r="AK480" i="7"/>
  <c r="AK484" i="7"/>
  <c r="AK504" i="7"/>
  <c r="AK508" i="7"/>
  <c r="AK512" i="7"/>
  <c r="AL626" i="7"/>
  <c r="AL736" i="7"/>
  <c r="AL735" i="7"/>
  <c r="AL733" i="7"/>
  <c r="AL732" i="7"/>
  <c r="AL731" i="7"/>
  <c r="AL730" i="7"/>
  <c r="AL729" i="7"/>
  <c r="AL376" i="7"/>
  <c r="AL374" i="7"/>
  <c r="AL373" i="7"/>
  <c r="AL372" i="7"/>
  <c r="AL371" i="7"/>
  <c r="AL370" i="7"/>
  <c r="AL369" i="7"/>
  <c r="AL368" i="7"/>
  <c r="AL367" i="7"/>
  <c r="AL704" i="7"/>
  <c r="AL703" i="7"/>
  <c r="AL702" i="7"/>
  <c r="AL701" i="7"/>
  <c r="AL700" i="7"/>
  <c r="AL699" i="7"/>
  <c r="AL698" i="7"/>
  <c r="AL696" i="7"/>
  <c r="AL350" i="7"/>
  <c r="AL349" i="7"/>
  <c r="AL348" i="7"/>
  <c r="AL347" i="7"/>
  <c r="AL346" i="7"/>
  <c r="AL345" i="7"/>
  <c r="AL344" i="7"/>
  <c r="AL343" i="7"/>
  <c r="AL342" i="7"/>
  <c r="AL341" i="7"/>
  <c r="AL672" i="7"/>
  <c r="AL671" i="7"/>
  <c r="AL670" i="7"/>
  <c r="AL669" i="7"/>
  <c r="AL668" i="7"/>
  <c r="AL667" i="7"/>
  <c r="AL666" i="7"/>
  <c r="AL664" i="7"/>
  <c r="AL325" i="7"/>
  <c r="AL324" i="7"/>
  <c r="AL323" i="7"/>
  <c r="AL322" i="7"/>
  <c r="AL321" i="7"/>
  <c r="AL320" i="7"/>
  <c r="AL319" i="7"/>
  <c r="AL318" i="7"/>
  <c r="AL317" i="7"/>
  <c r="AL316" i="7"/>
  <c r="AL552" i="7"/>
  <c r="AL546" i="7"/>
  <c r="AL447" i="7"/>
  <c r="AL432" i="7"/>
  <c r="AL431" i="7"/>
  <c r="AL430" i="7"/>
  <c r="AL429" i="7"/>
  <c r="AL428" i="7"/>
  <c r="AL427" i="7"/>
  <c r="AL375" i="7"/>
  <c r="AL311" i="7"/>
  <c r="AL296" i="7"/>
  <c r="AL295" i="7"/>
  <c r="AL294" i="7"/>
  <c r="AL293" i="7"/>
  <c r="AL292" i="7"/>
  <c r="AL291" i="7"/>
  <c r="AL49" i="7"/>
  <c r="AK312" i="7"/>
  <c r="AK456" i="7"/>
  <c r="AK454" i="7"/>
  <c r="AK453" i="7"/>
  <c r="AK457" i="7"/>
  <c r="AK461" i="7"/>
  <c r="AK481" i="7"/>
  <c r="AK485" i="7"/>
  <c r="AK505" i="7"/>
  <c r="AK509" i="7"/>
  <c r="AK513" i="7"/>
  <c r="AK478" i="7"/>
  <c r="AK482" i="7"/>
  <c r="AK486" i="7"/>
  <c r="AK506" i="7"/>
  <c r="AK510" i="7"/>
  <c r="AK448" i="7"/>
  <c r="AJ113" i="7"/>
  <c r="AK102" i="7"/>
  <c r="AK661" i="7"/>
  <c r="AK646" i="7" s="1"/>
  <c r="AK110" i="7" s="1"/>
  <c r="AK693" i="7"/>
  <c r="AK678" i="7" s="1"/>
  <c r="AK111" i="7" s="1"/>
  <c r="AJ123" i="7" l="1"/>
  <c r="AJ124" i="7" s="1"/>
  <c r="AL661" i="7"/>
  <c r="AL646" i="7" s="1"/>
  <c r="AL110" i="7" s="1"/>
  <c r="AL725" i="7"/>
  <c r="AL710" i="7" s="1"/>
  <c r="AL112" i="7" s="1"/>
  <c r="AL51" i="7"/>
  <c r="AL693" i="7"/>
  <c r="AL678" i="7" s="1"/>
  <c r="AL111" i="7" s="1"/>
  <c r="AL102" i="7"/>
  <c r="AM736" i="7"/>
  <c r="AM735" i="7"/>
  <c r="AM733" i="7"/>
  <c r="AM732" i="7"/>
  <c r="AM731" i="7"/>
  <c r="AM730" i="7"/>
  <c r="AM729" i="7"/>
  <c r="AM376" i="7"/>
  <c r="AM375" i="7"/>
  <c r="AM374" i="7"/>
  <c r="AM373" i="7"/>
  <c r="AM372" i="7"/>
  <c r="AM371" i="7"/>
  <c r="AM370" i="7"/>
  <c r="AM369" i="7"/>
  <c r="AM367" i="7"/>
  <c r="AM350" i="7"/>
  <c r="AM349" i="7"/>
  <c r="AM348" i="7"/>
  <c r="AM347" i="7"/>
  <c r="AM346" i="7"/>
  <c r="AM345" i="7"/>
  <c r="AM344" i="7"/>
  <c r="AM368" i="7"/>
  <c r="AM704" i="7"/>
  <c r="AM703" i="7"/>
  <c r="AM702" i="7"/>
  <c r="AM701" i="7"/>
  <c r="AM700" i="7"/>
  <c r="AM699" i="7"/>
  <c r="AM698" i="7"/>
  <c r="AM696" i="7"/>
  <c r="AM325" i="7"/>
  <c r="AM324" i="7"/>
  <c r="AM323" i="7"/>
  <c r="AM322" i="7"/>
  <c r="AM321" i="7"/>
  <c r="AM320" i="7"/>
  <c r="AM343" i="7"/>
  <c r="AM342" i="7"/>
  <c r="AM341" i="7"/>
  <c r="AM672" i="7"/>
  <c r="AM671" i="7"/>
  <c r="AM670" i="7"/>
  <c r="AM669" i="7"/>
  <c r="AM668" i="7"/>
  <c r="AM667" i="7"/>
  <c r="AM665" i="7"/>
  <c r="AM664" i="7"/>
  <c r="AM318" i="7"/>
  <c r="AM319" i="7"/>
  <c r="AM317" i="7"/>
  <c r="AM316" i="7"/>
  <c r="AM552" i="7"/>
  <c r="AM546" i="7"/>
  <c r="AM432" i="7"/>
  <c r="AM431" i="7"/>
  <c r="AM430" i="7"/>
  <c r="AM429" i="7"/>
  <c r="AM428" i="7"/>
  <c r="AM427" i="7"/>
  <c r="AM447" i="7"/>
  <c r="AM311" i="7"/>
  <c r="AM296" i="7"/>
  <c r="AM295" i="7"/>
  <c r="AM294" i="7"/>
  <c r="AM293" i="7"/>
  <c r="AM292" i="7"/>
  <c r="AM291" i="7"/>
  <c r="AM49" i="7"/>
  <c r="AL459" i="7"/>
  <c r="AL457" i="7"/>
  <c r="AL454" i="7"/>
  <c r="AL458" i="7"/>
  <c r="AL478" i="7"/>
  <c r="AL482" i="7"/>
  <c r="AL486" i="7"/>
  <c r="AL506" i="7"/>
  <c r="AL510" i="7"/>
  <c r="AL448" i="7"/>
  <c r="AL479" i="7"/>
  <c r="AL483" i="7"/>
  <c r="AL487" i="7"/>
  <c r="AL507" i="7"/>
  <c r="AL511" i="7"/>
  <c r="AK113" i="7"/>
  <c r="AL455" i="7"/>
  <c r="AL312" i="7"/>
  <c r="AL453" i="7"/>
  <c r="AL461" i="7"/>
  <c r="AL452" i="7"/>
  <c r="AL456" i="7"/>
  <c r="AL460" i="7"/>
  <c r="AL480" i="7"/>
  <c r="AL484" i="7"/>
  <c r="AL504" i="7"/>
  <c r="AL508" i="7"/>
  <c r="AL512" i="7"/>
  <c r="AL481" i="7"/>
  <c r="AL485" i="7"/>
  <c r="AL505" i="7"/>
  <c r="AL509" i="7"/>
  <c r="AL513" i="7"/>
  <c r="AM626" i="7"/>
  <c r="AK123" i="7" l="1"/>
  <c r="AK124" i="7" s="1"/>
  <c r="AL113" i="7"/>
  <c r="AM51" i="7"/>
  <c r="AM661" i="7"/>
  <c r="AM646" i="7" s="1"/>
  <c r="AM110" i="7" s="1"/>
  <c r="AM693" i="7"/>
  <c r="AM678" i="7" s="1"/>
  <c r="AM111" i="7" s="1"/>
  <c r="AM102" i="7"/>
  <c r="AM458" i="7"/>
  <c r="AM452" i="7"/>
  <c r="AM460" i="7"/>
  <c r="AM455" i="7"/>
  <c r="AM459" i="7"/>
  <c r="AM479" i="7"/>
  <c r="AM483" i="7"/>
  <c r="AM487" i="7"/>
  <c r="AM507" i="7"/>
  <c r="AM511" i="7"/>
  <c r="AM480" i="7"/>
  <c r="AM484" i="7"/>
  <c r="AM504" i="7"/>
  <c r="AM508" i="7"/>
  <c r="AM512" i="7"/>
  <c r="AN626" i="7"/>
  <c r="AM725" i="7"/>
  <c r="AM710" i="7" s="1"/>
  <c r="AM112" i="7" s="1"/>
  <c r="AN736" i="7"/>
  <c r="AN735" i="7"/>
  <c r="AN733" i="7"/>
  <c r="AN732" i="7"/>
  <c r="AN731" i="7"/>
  <c r="AN730" i="7"/>
  <c r="AN729" i="7"/>
  <c r="AN376" i="7"/>
  <c r="AN375" i="7"/>
  <c r="AN374" i="7"/>
  <c r="AN373" i="7"/>
  <c r="AN372" i="7"/>
  <c r="AN371" i="7"/>
  <c r="AN370" i="7"/>
  <c r="AN369" i="7"/>
  <c r="AN368" i="7"/>
  <c r="AN367" i="7"/>
  <c r="AN704" i="7"/>
  <c r="AN703" i="7"/>
  <c r="AN702" i="7"/>
  <c r="AN701" i="7"/>
  <c r="AN700" i="7"/>
  <c r="AN699" i="7"/>
  <c r="AN698" i="7"/>
  <c r="AN696" i="7"/>
  <c r="AN349" i="7"/>
  <c r="AN348" i="7"/>
  <c r="AN347" i="7"/>
  <c r="AN346" i="7"/>
  <c r="AN345" i="7"/>
  <c r="AN344" i="7"/>
  <c r="AN343" i="7"/>
  <c r="AN342" i="7"/>
  <c r="AN341" i="7"/>
  <c r="AN672" i="7"/>
  <c r="AN671" i="7"/>
  <c r="AN670" i="7"/>
  <c r="AN669" i="7"/>
  <c r="AN668" i="7"/>
  <c r="AN667" i="7"/>
  <c r="AN665" i="7"/>
  <c r="AN664" i="7"/>
  <c r="AN325" i="7"/>
  <c r="AN324" i="7"/>
  <c r="AN323" i="7"/>
  <c r="AN322" i="7"/>
  <c r="AN321" i="7"/>
  <c r="AN320" i="7"/>
  <c r="AN319" i="7"/>
  <c r="AN318" i="7"/>
  <c r="AN317" i="7"/>
  <c r="AN316" i="7"/>
  <c r="AN552" i="7"/>
  <c r="AN546" i="7"/>
  <c r="AN447" i="7"/>
  <c r="AN350" i="7"/>
  <c r="AN432" i="7"/>
  <c r="AN431" i="7"/>
  <c r="AN430" i="7"/>
  <c r="AN429" i="7"/>
  <c r="AN428" i="7"/>
  <c r="AN427" i="7"/>
  <c r="AN311" i="7"/>
  <c r="AN296" i="7"/>
  <c r="AN295" i="7"/>
  <c r="AN294" i="7"/>
  <c r="AN293" i="7"/>
  <c r="AN292" i="7"/>
  <c r="AN291" i="7"/>
  <c r="AN49" i="7"/>
  <c r="AM312" i="7"/>
  <c r="AM454" i="7"/>
  <c r="AM456" i="7"/>
  <c r="AM453" i="7"/>
  <c r="AM457" i="7"/>
  <c r="AM461" i="7"/>
  <c r="AM481" i="7"/>
  <c r="AM485" i="7"/>
  <c r="AM505" i="7"/>
  <c r="AM509" i="7"/>
  <c r="AM513" i="7"/>
  <c r="AM478" i="7"/>
  <c r="AM482" i="7"/>
  <c r="AM486" i="7"/>
  <c r="AM506" i="7"/>
  <c r="AM510" i="7"/>
  <c r="AM448" i="7"/>
  <c r="AL123" i="7" l="1"/>
  <c r="AL124" i="7" s="1"/>
  <c r="AM113" i="7"/>
  <c r="AN457" i="7"/>
  <c r="AN312" i="7"/>
  <c r="AN455" i="7"/>
  <c r="AN454" i="7"/>
  <c r="AN458" i="7"/>
  <c r="AN478" i="7"/>
  <c r="AN482" i="7"/>
  <c r="AN486" i="7"/>
  <c r="AN506" i="7"/>
  <c r="AN510" i="7"/>
  <c r="AN448" i="7"/>
  <c r="AN479" i="7"/>
  <c r="AN483" i="7"/>
  <c r="AN487" i="7"/>
  <c r="AN507" i="7"/>
  <c r="AN511" i="7"/>
  <c r="AO736" i="7"/>
  <c r="AO735" i="7"/>
  <c r="AO733" i="7"/>
  <c r="AO732" i="7"/>
  <c r="AO731" i="7"/>
  <c r="AO730" i="7"/>
  <c r="AO729" i="7"/>
  <c r="AO376" i="7"/>
  <c r="AO374" i="7"/>
  <c r="AO373" i="7"/>
  <c r="AO372" i="7"/>
  <c r="AO371" i="7"/>
  <c r="AO370" i="7"/>
  <c r="AO369" i="7"/>
  <c r="AO368" i="7"/>
  <c r="AO350" i="7"/>
  <c r="AO349" i="7"/>
  <c r="AO348" i="7"/>
  <c r="AO347" i="7"/>
  <c r="AO346" i="7"/>
  <c r="AO345" i="7"/>
  <c r="AO344" i="7"/>
  <c r="AO367" i="7"/>
  <c r="AO704" i="7"/>
  <c r="AO703" i="7"/>
  <c r="AO702" i="7"/>
  <c r="AO701" i="7"/>
  <c r="AO700" i="7"/>
  <c r="AO699" i="7"/>
  <c r="AO698" i="7"/>
  <c r="AO696" i="7"/>
  <c r="AO343" i="7"/>
  <c r="AO325" i="7"/>
  <c r="AO324" i="7"/>
  <c r="AO323" i="7"/>
  <c r="AO322" i="7"/>
  <c r="AO321" i="7"/>
  <c r="AO320" i="7"/>
  <c r="AO342" i="7"/>
  <c r="AO341" i="7"/>
  <c r="AO672" i="7"/>
  <c r="AO671" i="7"/>
  <c r="AO670" i="7"/>
  <c r="AO669" i="7"/>
  <c r="AO668" i="7"/>
  <c r="AO667" i="7"/>
  <c r="AO665" i="7"/>
  <c r="AO664" i="7"/>
  <c r="AO319" i="7"/>
  <c r="AO318" i="7"/>
  <c r="AO317" i="7"/>
  <c r="AO316" i="7"/>
  <c r="AO552" i="7"/>
  <c r="AO546" i="7"/>
  <c r="AO432" i="7"/>
  <c r="AO431" i="7"/>
  <c r="AO430" i="7"/>
  <c r="AO429" i="7"/>
  <c r="AO428" i="7"/>
  <c r="AO427" i="7"/>
  <c r="AO375" i="7"/>
  <c r="AO447" i="7"/>
  <c r="AO311" i="7"/>
  <c r="AO296" i="7"/>
  <c r="AO295" i="7"/>
  <c r="AO294" i="7"/>
  <c r="AO293" i="7"/>
  <c r="AO292" i="7"/>
  <c r="AO291" i="7"/>
  <c r="AO49" i="7"/>
  <c r="AN453" i="7"/>
  <c r="AN461" i="7"/>
  <c r="AN459" i="7"/>
  <c r="AN452" i="7"/>
  <c r="AN456" i="7"/>
  <c r="AN460" i="7"/>
  <c r="AN480" i="7"/>
  <c r="AN484" i="7"/>
  <c r="AN504" i="7"/>
  <c r="AN508" i="7"/>
  <c r="AN512" i="7"/>
  <c r="AN481" i="7"/>
  <c r="AN485" i="7"/>
  <c r="AN505" i="7"/>
  <c r="AN509" i="7"/>
  <c r="AN513" i="7"/>
  <c r="AO626" i="7"/>
  <c r="AN51" i="7"/>
  <c r="AN102" i="7"/>
  <c r="AN661" i="7"/>
  <c r="AN646" i="7" s="1"/>
  <c r="AN110" i="7" s="1"/>
  <c r="AN693" i="7"/>
  <c r="AN678" i="7" s="1"/>
  <c r="AN111" i="7" s="1"/>
  <c r="AN725" i="7"/>
  <c r="AN710" i="7" s="1"/>
  <c r="AN112" i="7" s="1"/>
  <c r="AM123" i="7" l="1"/>
  <c r="AM124" i="7" s="1"/>
  <c r="AO51" i="7"/>
  <c r="AO661" i="7"/>
  <c r="AO646" i="7" s="1"/>
  <c r="AO110" i="7" s="1"/>
  <c r="AO693" i="7"/>
  <c r="AO678" i="7" s="1"/>
  <c r="AO111" i="7" s="1"/>
  <c r="AO102" i="7"/>
  <c r="AO452" i="7"/>
  <c r="AO460" i="7"/>
  <c r="AO458" i="7"/>
  <c r="AO455" i="7"/>
  <c r="AO459" i="7"/>
  <c r="AO479" i="7"/>
  <c r="AO483" i="7"/>
  <c r="AO487" i="7"/>
  <c r="AO507" i="7"/>
  <c r="AO511" i="7"/>
  <c r="AO480" i="7"/>
  <c r="AO484" i="7"/>
  <c r="AO504" i="7"/>
  <c r="AO508" i="7"/>
  <c r="AO512" i="7"/>
  <c r="AP626" i="7"/>
  <c r="AO725" i="7"/>
  <c r="AO710" i="7" s="1"/>
  <c r="AO112" i="7" s="1"/>
  <c r="AP736" i="7"/>
  <c r="AP735" i="7"/>
  <c r="AP733" i="7"/>
  <c r="AP732" i="7"/>
  <c r="AP731" i="7"/>
  <c r="AP730" i="7"/>
  <c r="AP729" i="7"/>
  <c r="B724" i="7"/>
  <c r="B723" i="7"/>
  <c r="B722" i="7"/>
  <c r="B721" i="7"/>
  <c r="B720" i="7"/>
  <c r="B719" i="7"/>
  <c r="B718" i="7"/>
  <c r="B717" i="7"/>
  <c r="B716" i="7"/>
  <c r="AP367" i="7"/>
  <c r="AP704" i="7"/>
  <c r="B704" i="7" s="1"/>
  <c r="AP703" i="7"/>
  <c r="B703" i="7" s="1"/>
  <c r="AP702" i="7"/>
  <c r="B702" i="7" s="1"/>
  <c r="AP701" i="7"/>
  <c r="B701" i="7" s="1"/>
  <c r="AP700" i="7"/>
  <c r="B700" i="7" s="1"/>
  <c r="AP699" i="7"/>
  <c r="B699" i="7" s="1"/>
  <c r="AP698" i="7"/>
  <c r="B698" i="7" s="1"/>
  <c r="AP696" i="7"/>
  <c r="B692" i="7"/>
  <c r="B691" i="7"/>
  <c r="B690" i="7"/>
  <c r="B689" i="7"/>
  <c r="B688" i="7"/>
  <c r="B687" i="7"/>
  <c r="B686" i="7"/>
  <c r="B685" i="7"/>
  <c r="B684" i="7"/>
  <c r="AP341" i="7"/>
  <c r="AP672" i="7"/>
  <c r="B672" i="7" s="1"/>
  <c r="AP671" i="7"/>
  <c r="B671" i="7" s="1"/>
  <c r="AP670" i="7"/>
  <c r="B670" i="7" s="1"/>
  <c r="AP669" i="7"/>
  <c r="B669" i="7" s="1"/>
  <c r="AP668" i="7"/>
  <c r="B668" i="7" s="1"/>
  <c r="AP667" i="7"/>
  <c r="B667" i="7" s="1"/>
  <c r="AP665" i="7"/>
  <c r="AP664" i="7"/>
  <c r="B660" i="7"/>
  <c r="B659" i="7"/>
  <c r="B658" i="7"/>
  <c r="B657" i="7"/>
  <c r="B656" i="7"/>
  <c r="B655" i="7"/>
  <c r="B654" i="7"/>
  <c r="B653" i="7"/>
  <c r="B652" i="7"/>
  <c r="AA664" i="7" s="1"/>
  <c r="AP316" i="7"/>
  <c r="AP552" i="7"/>
  <c r="AP546" i="7"/>
  <c r="AP447" i="7"/>
  <c r="AP350" i="7"/>
  <c r="AP432" i="7"/>
  <c r="B432" i="7" s="1" a="1"/>
  <c r="B432" i="7" s="1"/>
  <c r="AP431" i="7"/>
  <c r="B431" i="7" s="1" a="1"/>
  <c r="B431" i="7" s="1"/>
  <c r="AP430" i="7"/>
  <c r="B430" i="7" s="1" a="1"/>
  <c r="B430" i="7" s="1"/>
  <c r="AP429" i="7"/>
  <c r="B429" i="7" s="1" a="1"/>
  <c r="B429" i="7" s="1"/>
  <c r="AP428" i="7"/>
  <c r="B428" i="7" s="1" a="1"/>
  <c r="B428" i="7" s="1"/>
  <c r="AP427" i="7"/>
  <c r="B427" i="7" s="1" a="1"/>
  <c r="B427" i="7" s="1"/>
  <c r="AP311" i="7"/>
  <c r="AP296" i="7"/>
  <c r="B295" i="7" s="1" a="1"/>
  <c r="B295" i="7" s="1"/>
  <c r="AP295" i="7"/>
  <c r="B294" i="7" s="1" a="1"/>
  <c r="B294" i="7" s="1"/>
  <c r="AP294" i="7"/>
  <c r="B293" i="7" s="1" a="1"/>
  <c r="B293" i="7" s="1"/>
  <c r="AP293" i="7"/>
  <c r="B292" i="7" s="1" a="1"/>
  <c r="B292" i="7" s="1"/>
  <c r="AP292" i="7"/>
  <c r="B291" i="7" s="1" a="1"/>
  <c r="B291" i="7" s="1"/>
  <c r="AP291" i="7"/>
  <c r="AP49" i="7"/>
  <c r="AO312" i="7"/>
  <c r="AO456" i="7"/>
  <c r="AO454" i="7"/>
  <c r="AO453" i="7"/>
  <c r="AO457" i="7"/>
  <c r="AO461" i="7"/>
  <c r="AO481" i="7"/>
  <c r="AO485" i="7"/>
  <c r="AO505" i="7"/>
  <c r="AO509" i="7"/>
  <c r="AO513" i="7"/>
  <c r="AO478" i="7"/>
  <c r="AO482" i="7"/>
  <c r="AO486" i="7"/>
  <c r="AO506" i="7"/>
  <c r="AO510" i="7"/>
  <c r="AO448" i="7"/>
  <c r="AN113" i="7"/>
  <c r="AN123" i="7" l="1"/>
  <c r="AN124" i="7" s="1"/>
  <c r="R730" i="7"/>
  <c r="S730" i="7"/>
  <c r="T730" i="7"/>
  <c r="U730" i="7"/>
  <c r="V730" i="7"/>
  <c r="AL734" i="7"/>
  <c r="AM734" i="7"/>
  <c r="AN734" i="7"/>
  <c r="AO734" i="7"/>
  <c r="W731" i="7"/>
  <c r="X731" i="7"/>
  <c r="Y731" i="7"/>
  <c r="Z731" i="7"/>
  <c r="AA731" i="7"/>
  <c r="AP734" i="7"/>
  <c r="I728" i="7"/>
  <c r="J728" i="7"/>
  <c r="K728" i="7"/>
  <c r="L728" i="7"/>
  <c r="AB732" i="7"/>
  <c r="AC732" i="7"/>
  <c r="AD732" i="7"/>
  <c r="AE732" i="7"/>
  <c r="AF732" i="7"/>
  <c r="M729" i="7"/>
  <c r="N729" i="7"/>
  <c r="O729" i="7"/>
  <c r="P729" i="7"/>
  <c r="Q729" i="7"/>
  <c r="AG733" i="7"/>
  <c r="AH733" i="7"/>
  <c r="AI733" i="7"/>
  <c r="AJ733" i="7"/>
  <c r="AK733" i="7"/>
  <c r="AP319" i="7"/>
  <c r="AP369" i="7"/>
  <c r="AP371" i="7"/>
  <c r="AP375" i="7"/>
  <c r="AP324" i="7"/>
  <c r="AP373" i="7"/>
  <c r="AP342" i="7"/>
  <c r="AP344" i="7"/>
  <c r="AP346" i="7"/>
  <c r="AP322" i="7"/>
  <c r="AP320" i="7"/>
  <c r="AP348" i="7"/>
  <c r="AP318" i="7"/>
  <c r="AP347" i="7"/>
  <c r="AP325" i="7"/>
  <c r="AP372" i="7"/>
  <c r="AP317" i="7"/>
  <c r="AP343" i="7"/>
  <c r="AP368" i="7"/>
  <c r="AP376" i="7"/>
  <c r="AP323" i="7"/>
  <c r="AP321" i="7"/>
  <c r="AP345" i="7"/>
  <c r="AP349" i="7"/>
  <c r="AP370" i="7"/>
  <c r="AP374" i="7"/>
  <c r="AP728" i="7"/>
  <c r="F728" i="7"/>
  <c r="G728" i="7"/>
  <c r="H728" i="7"/>
  <c r="L730" i="7"/>
  <c r="M730" i="7"/>
  <c r="N730" i="7"/>
  <c r="R732" i="7"/>
  <c r="S732" i="7"/>
  <c r="T732" i="7"/>
  <c r="X734" i="7"/>
  <c r="Y734" i="7"/>
  <c r="Z734" i="7"/>
  <c r="AD736" i="7"/>
  <c r="AE736" i="7"/>
  <c r="AF736" i="7"/>
  <c r="I729" i="7"/>
  <c r="J729" i="7"/>
  <c r="K729" i="7"/>
  <c r="O731" i="7"/>
  <c r="P731" i="7"/>
  <c r="Q731" i="7"/>
  <c r="U733" i="7"/>
  <c r="V733" i="7"/>
  <c r="W733" i="7"/>
  <c r="AA735" i="7"/>
  <c r="AB735" i="7"/>
  <c r="AC735" i="7"/>
  <c r="AP51" i="7"/>
  <c r="AO113" i="7"/>
  <c r="AP102" i="7"/>
  <c r="AP478" i="7"/>
  <c r="AP448" i="7"/>
  <c r="AM467" i="7" s="1"/>
  <c r="AP487" i="7"/>
  <c r="AP499" i="7" s="1"/>
  <c r="O664" i="7"/>
  <c r="P664" i="7"/>
  <c r="Q664" i="7"/>
  <c r="R664" i="7"/>
  <c r="S664" i="7"/>
  <c r="T664" i="7"/>
  <c r="U664" i="7"/>
  <c r="V664" i="7"/>
  <c r="W664" i="7"/>
  <c r="X664" i="7"/>
  <c r="Y664" i="7"/>
  <c r="Z664" i="7"/>
  <c r="AM666" i="7"/>
  <c r="AN666" i="7"/>
  <c r="AO666" i="7"/>
  <c r="R696" i="7"/>
  <c r="S696" i="7"/>
  <c r="T696" i="7"/>
  <c r="U696" i="7"/>
  <c r="V696" i="7"/>
  <c r="W696" i="7"/>
  <c r="X696" i="7"/>
  <c r="Y696" i="7"/>
  <c r="Z696" i="7"/>
  <c r="AA696" i="7"/>
  <c r="AB696" i="7"/>
  <c r="AC696" i="7"/>
  <c r="AD696" i="7"/>
  <c r="AE696" i="7"/>
  <c r="AF696" i="7"/>
  <c r="W728" i="7"/>
  <c r="X728" i="7"/>
  <c r="Y728" i="7"/>
  <c r="Z728" i="7"/>
  <c r="AA728" i="7"/>
  <c r="AB728" i="7"/>
  <c r="AC728" i="7"/>
  <c r="AD728" i="7"/>
  <c r="AE728" i="7"/>
  <c r="AF728" i="7"/>
  <c r="AG728" i="7"/>
  <c r="AH728" i="7"/>
  <c r="AI728" i="7"/>
  <c r="AJ728" i="7"/>
  <c r="AK728" i="7"/>
  <c r="AL728" i="7"/>
  <c r="AM728" i="7"/>
  <c r="AN728" i="7"/>
  <c r="AO728" i="7"/>
  <c r="AP666" i="7"/>
  <c r="AP312" i="7"/>
  <c r="Z361" i="7" s="1"/>
  <c r="AP452" i="7"/>
  <c r="AP504" i="7"/>
  <c r="AP661" i="7"/>
  <c r="AP646" i="7" s="1"/>
  <c r="AP110" i="7" s="1"/>
  <c r="B651" i="7"/>
  <c r="AA665" i="7"/>
  <c r="AB665" i="7"/>
  <c r="AC665" i="7"/>
  <c r="AD665" i="7"/>
  <c r="AE665" i="7"/>
  <c r="AF665" i="7"/>
  <c r="AG665" i="7"/>
  <c r="AH665" i="7"/>
  <c r="AI665" i="7"/>
  <c r="AJ665" i="7"/>
  <c r="AK665" i="7"/>
  <c r="AL665" i="7"/>
  <c r="AP693" i="7"/>
  <c r="AP678" i="7" s="1"/>
  <c r="AP111" i="7" s="1"/>
  <c r="B683" i="7"/>
  <c r="AG697" i="7"/>
  <c r="AH697" i="7"/>
  <c r="AI697" i="7"/>
  <c r="AJ697" i="7"/>
  <c r="AK697" i="7"/>
  <c r="AL697" i="7"/>
  <c r="AM697" i="7"/>
  <c r="AN697" i="7"/>
  <c r="AO697" i="7"/>
  <c r="AP725" i="7"/>
  <c r="AP710" i="7" s="1"/>
  <c r="AP112" i="7" s="1"/>
  <c r="B715" i="7"/>
  <c r="AP697" i="7"/>
  <c r="AP353" i="7" l="1"/>
  <c r="R695" i="7"/>
  <c r="S695" i="7"/>
  <c r="S705" i="7" s="1"/>
  <c r="S677" i="7" s="1"/>
  <c r="S106" i="7" s="1"/>
  <c r="T695" i="7"/>
  <c r="T705" i="7" s="1"/>
  <c r="T677" i="7" s="1"/>
  <c r="T106" i="7" s="1"/>
  <c r="U695" i="7"/>
  <c r="V695" i="7"/>
  <c r="V705" i="7" s="1"/>
  <c r="V677" i="7" s="1"/>
  <c r="V106" i="7" s="1"/>
  <c r="W695" i="7"/>
  <c r="W705" i="7" s="1"/>
  <c r="W677" i="7" s="1"/>
  <c r="W106" i="7" s="1"/>
  <c r="X695" i="7"/>
  <c r="X705" i="7" s="1"/>
  <c r="X677" i="7" s="1"/>
  <c r="X106" i="7" s="1"/>
  <c r="Y695" i="7"/>
  <c r="Z695" i="7"/>
  <c r="Z705" i="7" s="1"/>
  <c r="Z677" i="7" s="1"/>
  <c r="Z106" i="7" s="1"/>
  <c r="AA695" i="7"/>
  <c r="AA705" i="7" s="1"/>
  <c r="AA677" i="7" s="1"/>
  <c r="AA106" i="7" s="1"/>
  <c r="AB695" i="7"/>
  <c r="AB705" i="7" s="1"/>
  <c r="AB677" i="7" s="1"/>
  <c r="AB106" i="7" s="1"/>
  <c r="AC695" i="7"/>
  <c r="AD695" i="7"/>
  <c r="AD705" i="7" s="1"/>
  <c r="AD677" i="7" s="1"/>
  <c r="AD106" i="7" s="1"/>
  <c r="AE695" i="7"/>
  <c r="AF695" i="7"/>
  <c r="AF705" i="7" s="1"/>
  <c r="AF677" i="7" s="1"/>
  <c r="AF106" i="7" s="1"/>
  <c r="AG695" i="7"/>
  <c r="AG705" i="7" s="1"/>
  <c r="AG677" i="7" s="1"/>
  <c r="AG106" i="7" s="1"/>
  <c r="AH695" i="7"/>
  <c r="AI695" i="7"/>
  <c r="AI705" i="7" s="1"/>
  <c r="AI677" i="7" s="1"/>
  <c r="AI106" i="7" s="1"/>
  <c r="AJ695" i="7"/>
  <c r="AJ705" i="7" s="1"/>
  <c r="AJ677" i="7" s="1"/>
  <c r="AJ106" i="7" s="1"/>
  <c r="AK695" i="7"/>
  <c r="AL695" i="7"/>
  <c r="AL705" i="7" s="1"/>
  <c r="AL677" i="7" s="1"/>
  <c r="AL106" i="7" s="1"/>
  <c r="AM695" i="7"/>
  <c r="AM705" i="7" s="1"/>
  <c r="AM677" i="7" s="1"/>
  <c r="AM106" i="7" s="1"/>
  <c r="AN695" i="7"/>
  <c r="AN705" i="7" s="1"/>
  <c r="AN677" i="7" s="1"/>
  <c r="AN106" i="7" s="1"/>
  <c r="AO695" i="7"/>
  <c r="AO705" i="7" s="1"/>
  <c r="AO677" i="7" s="1"/>
  <c r="AO106" i="7" s="1"/>
  <c r="AP695" i="7"/>
  <c r="AE705" i="7"/>
  <c r="AE677" i="7" s="1"/>
  <c r="AE106" i="7" s="1"/>
  <c r="AP360" i="7"/>
  <c r="AN517" i="7"/>
  <c r="AO360" i="7"/>
  <c r="AO471" i="7"/>
  <c r="AM385" i="7"/>
  <c r="AJ522" i="7"/>
  <c r="AI385" i="7"/>
  <c r="AG385" i="7"/>
  <c r="AE385" i="7"/>
  <c r="AC385" i="7"/>
  <c r="AA385" i="7"/>
  <c r="X522" i="7"/>
  <c r="W385" i="7"/>
  <c r="U385" i="7"/>
  <c r="S385" i="7"/>
  <c r="P522" i="7"/>
  <c r="O385" i="7"/>
  <c r="L522" i="7"/>
  <c r="E522" i="7"/>
  <c r="F522" i="7"/>
  <c r="I385" i="7"/>
  <c r="D385" i="7"/>
  <c r="AN362" i="7"/>
  <c r="AK499" i="7"/>
  <c r="AJ362" i="7"/>
  <c r="AH362" i="7"/>
  <c r="AE499" i="7"/>
  <c r="AC499" i="7"/>
  <c r="AB362" i="7"/>
  <c r="Z362" i="7"/>
  <c r="X362" i="7"/>
  <c r="V362" i="7"/>
  <c r="S499" i="7"/>
  <c r="R362" i="7"/>
  <c r="P362" i="7"/>
  <c r="G499" i="7"/>
  <c r="E499" i="7"/>
  <c r="K499" i="7"/>
  <c r="K362" i="7"/>
  <c r="I362" i="7"/>
  <c r="G362" i="7"/>
  <c r="AM491" i="7"/>
  <c r="AK491" i="7"/>
  <c r="AJ354" i="7"/>
  <c r="AH354" i="7"/>
  <c r="AF354" i="7"/>
  <c r="AC491" i="7"/>
  <c r="AA491" i="7"/>
  <c r="Y491" i="7"/>
  <c r="X354" i="7"/>
  <c r="U491" i="7"/>
  <c r="S491" i="7"/>
  <c r="Q491" i="7"/>
  <c r="P354" i="7"/>
  <c r="N354" i="7"/>
  <c r="L354" i="7"/>
  <c r="I491" i="7"/>
  <c r="H354" i="7"/>
  <c r="F491" i="7"/>
  <c r="C491" i="7"/>
  <c r="AM331" i="7"/>
  <c r="AK331" i="7"/>
  <c r="AH468" i="7"/>
  <c r="AG331" i="7"/>
  <c r="AD468" i="7"/>
  <c r="AB468" i="7"/>
  <c r="Z468" i="7"/>
  <c r="X468" i="7"/>
  <c r="W331" i="7"/>
  <c r="U331" i="7"/>
  <c r="S331" i="7"/>
  <c r="Q331" i="7"/>
  <c r="O331" i="7"/>
  <c r="M331" i="7"/>
  <c r="K331" i="7"/>
  <c r="E468" i="7"/>
  <c r="D468" i="7"/>
  <c r="H331" i="7"/>
  <c r="C331" i="7"/>
  <c r="AK518" i="7"/>
  <c r="AJ381" i="7"/>
  <c r="AF381" i="7"/>
  <c r="AB381" i="7"/>
  <c r="T518" i="7"/>
  <c r="M381" i="7"/>
  <c r="E381" i="7"/>
  <c r="AL521" i="7"/>
  <c r="AE384" i="7"/>
  <c r="V521" i="7"/>
  <c r="O384" i="7"/>
  <c r="F521" i="7"/>
  <c r="AJ361" i="7"/>
  <c r="AB361" i="7"/>
  <c r="S498" i="7"/>
  <c r="C498" i="7"/>
  <c r="E361" i="7"/>
  <c r="W727" i="7"/>
  <c r="W737" i="7" s="1"/>
  <c r="W709" i="7" s="1"/>
  <c r="W107" i="7" s="1"/>
  <c r="X727" i="7"/>
  <c r="Y727" i="7"/>
  <c r="Z727" i="7"/>
  <c r="Z737" i="7" s="1"/>
  <c r="Z709" i="7" s="1"/>
  <c r="Z107" i="7" s="1"/>
  <c r="AA727" i="7"/>
  <c r="AA737" i="7" s="1"/>
  <c r="AA709" i="7" s="1"/>
  <c r="AA107" i="7" s="1"/>
  <c r="AB727" i="7"/>
  <c r="AC727" i="7"/>
  <c r="AD727" i="7"/>
  <c r="AD737" i="7" s="1"/>
  <c r="AD709" i="7" s="1"/>
  <c r="AD107" i="7" s="1"/>
  <c r="AE727" i="7"/>
  <c r="AE737" i="7" s="1"/>
  <c r="AE709" i="7" s="1"/>
  <c r="AE107" i="7" s="1"/>
  <c r="AF727" i="7"/>
  <c r="AG727" i="7"/>
  <c r="AH727" i="7"/>
  <c r="AH737" i="7" s="1"/>
  <c r="AH709" i="7" s="1"/>
  <c r="AH107" i="7" s="1"/>
  <c r="AI727" i="7"/>
  <c r="AI737" i="7" s="1"/>
  <c r="AI709" i="7" s="1"/>
  <c r="AI107" i="7" s="1"/>
  <c r="AJ727" i="7"/>
  <c r="AK727" i="7"/>
  <c r="AL727" i="7"/>
  <c r="AL737" i="7" s="1"/>
  <c r="AL709" i="7" s="1"/>
  <c r="AL107" i="7" s="1"/>
  <c r="AM727" i="7"/>
  <c r="AM737" i="7" s="1"/>
  <c r="AM709" i="7" s="1"/>
  <c r="AM107" i="7" s="1"/>
  <c r="AN727" i="7"/>
  <c r="AO727" i="7"/>
  <c r="AP727" i="7"/>
  <c r="AP737" i="7" s="1"/>
  <c r="AP709" i="7" s="1"/>
  <c r="AP107" i="7" s="1"/>
  <c r="R705" i="7"/>
  <c r="R677" i="7" s="1"/>
  <c r="R106" i="7" s="1"/>
  <c r="AP357" i="7"/>
  <c r="AP354" i="7"/>
  <c r="AO333" i="7"/>
  <c r="AN497" i="7"/>
  <c r="AN385" i="7"/>
  <c r="AK522" i="7"/>
  <c r="AI522" i="7"/>
  <c r="AG522" i="7"/>
  <c r="AE522" i="7"/>
  <c r="AD385" i="7"/>
  <c r="AA522" i="7"/>
  <c r="Z385" i="7"/>
  <c r="W522" i="7"/>
  <c r="U522" i="7"/>
  <c r="S522" i="7"/>
  <c r="R385" i="7"/>
  <c r="O522" i="7"/>
  <c r="N385" i="7"/>
  <c r="K522" i="7"/>
  <c r="K385" i="7"/>
  <c r="G522" i="7"/>
  <c r="E385" i="7"/>
  <c r="H385" i="7"/>
  <c r="AM499" i="7"/>
  <c r="AL362" i="7"/>
  <c r="AI499" i="7"/>
  <c r="AG499" i="7"/>
  <c r="AF362" i="7"/>
  <c r="AD362" i="7"/>
  <c r="AA499" i="7"/>
  <c r="Y499" i="7"/>
  <c r="W499" i="7"/>
  <c r="U499" i="7"/>
  <c r="T362" i="7"/>
  <c r="Q499" i="7"/>
  <c r="O499" i="7"/>
  <c r="H499" i="7"/>
  <c r="N362" i="7"/>
  <c r="C499" i="7"/>
  <c r="E362" i="7"/>
  <c r="L362" i="7"/>
  <c r="M362" i="7"/>
  <c r="AL491" i="7"/>
  <c r="AJ491" i="7"/>
  <c r="AH491" i="7"/>
  <c r="AF491" i="7"/>
  <c r="AE354" i="7"/>
  <c r="AC354" i="7"/>
  <c r="AA354" i="7"/>
  <c r="X491" i="7"/>
  <c r="W354" i="7"/>
  <c r="U354" i="7"/>
  <c r="S354" i="7"/>
  <c r="P491" i="7"/>
  <c r="N491" i="7"/>
  <c r="M354" i="7"/>
  <c r="K354" i="7"/>
  <c r="I354" i="7"/>
  <c r="E491" i="7"/>
  <c r="D354" i="7"/>
  <c r="C354" i="7"/>
  <c r="AL468" i="7"/>
  <c r="AJ468" i="7"/>
  <c r="AI331" i="7"/>
  <c r="AF468" i="7"/>
  <c r="AE331" i="7"/>
  <c r="AC331" i="7"/>
  <c r="AA331" i="7"/>
  <c r="Y331" i="7"/>
  <c r="V468" i="7"/>
  <c r="T468" i="7"/>
  <c r="R468" i="7"/>
  <c r="P468" i="7"/>
  <c r="N468" i="7"/>
  <c r="L468" i="7"/>
  <c r="J468" i="7"/>
  <c r="H468" i="7"/>
  <c r="F468" i="7"/>
  <c r="G331" i="7"/>
  <c r="AM518" i="7"/>
  <c r="AL381" i="7"/>
  <c r="AI381" i="7"/>
  <c r="AE381" i="7"/>
  <c r="AA381" i="7"/>
  <c r="S381" i="7"/>
  <c r="J518" i="7"/>
  <c r="AN472" i="7"/>
  <c r="AJ521" i="7"/>
  <c r="AC384" i="7"/>
  <c r="T521" i="7"/>
  <c r="M384" i="7"/>
  <c r="G384" i="7"/>
  <c r="AG498" i="7"/>
  <c r="Q498" i="7"/>
  <c r="G498" i="7"/>
  <c r="AH705" i="7"/>
  <c r="AH677" i="7" s="1"/>
  <c r="AH106" i="7" s="1"/>
  <c r="O663" i="7"/>
  <c r="O673" i="7" s="1"/>
  <c r="O645" i="7" s="1"/>
  <c r="O105" i="7" s="1"/>
  <c r="P663" i="7"/>
  <c r="P673" i="7" s="1"/>
  <c r="P645" i="7" s="1"/>
  <c r="P105" i="7" s="1"/>
  <c r="Q663" i="7"/>
  <c r="Q673" i="7" s="1"/>
  <c r="Q645" i="7" s="1"/>
  <c r="Q105" i="7" s="1"/>
  <c r="R663" i="7"/>
  <c r="R673" i="7" s="1"/>
  <c r="R645" i="7" s="1"/>
  <c r="R105" i="7" s="1"/>
  <c r="S663" i="7"/>
  <c r="S673" i="7" s="1"/>
  <c r="S645" i="7" s="1"/>
  <c r="S105" i="7" s="1"/>
  <c r="T663" i="7"/>
  <c r="T673" i="7" s="1"/>
  <c r="T645" i="7" s="1"/>
  <c r="T105" i="7" s="1"/>
  <c r="U663" i="7"/>
  <c r="U673" i="7" s="1"/>
  <c r="U645" i="7" s="1"/>
  <c r="U105" i="7" s="1"/>
  <c r="V663" i="7"/>
  <c r="V673" i="7" s="1"/>
  <c r="V645" i="7" s="1"/>
  <c r="W663" i="7"/>
  <c r="W673" i="7" s="1"/>
  <c r="W645" i="7" s="1"/>
  <c r="X663" i="7"/>
  <c r="X673" i="7" s="1"/>
  <c r="X645" i="7" s="1"/>
  <c r="Y663" i="7"/>
  <c r="Y673" i="7" s="1"/>
  <c r="Y645" i="7" s="1"/>
  <c r="Z663" i="7"/>
  <c r="Z673" i="7" s="1"/>
  <c r="Z645" i="7" s="1"/>
  <c r="AA663" i="7"/>
  <c r="AA673" i="7" s="1"/>
  <c r="AA645" i="7" s="1"/>
  <c r="AB663" i="7"/>
  <c r="AB673" i="7" s="1"/>
  <c r="AB645" i="7" s="1"/>
  <c r="AC663" i="7"/>
  <c r="AC673" i="7" s="1"/>
  <c r="AC645" i="7" s="1"/>
  <c r="AD663" i="7"/>
  <c r="AD673" i="7" s="1"/>
  <c r="AD645" i="7" s="1"/>
  <c r="AE663" i="7"/>
  <c r="AE673" i="7" s="1"/>
  <c r="AE645" i="7" s="1"/>
  <c r="AF663" i="7"/>
  <c r="AF673" i="7" s="1"/>
  <c r="AF645" i="7" s="1"/>
  <c r="AG663" i="7"/>
  <c r="AG673" i="7" s="1"/>
  <c r="AG645" i="7" s="1"/>
  <c r="AH663" i="7"/>
  <c r="AH673" i="7" s="1"/>
  <c r="AH645" i="7" s="1"/>
  <c r="AI663" i="7"/>
  <c r="AI673" i="7" s="1"/>
  <c r="AI645" i="7" s="1"/>
  <c r="AJ663" i="7"/>
  <c r="AJ673" i="7" s="1"/>
  <c r="AJ645" i="7" s="1"/>
  <c r="AK663" i="7"/>
  <c r="AK673" i="7" s="1"/>
  <c r="AK645" i="7" s="1"/>
  <c r="AL663" i="7"/>
  <c r="AM663" i="7"/>
  <c r="AM673" i="7" s="1"/>
  <c r="AM645" i="7" s="1"/>
  <c r="AN663" i="7"/>
  <c r="AN673" i="7" s="1"/>
  <c r="AN645" i="7" s="1"/>
  <c r="AO663" i="7"/>
  <c r="AO673" i="7" s="1"/>
  <c r="AO645" i="7" s="1"/>
  <c r="AP663" i="7"/>
  <c r="AP673" i="7" s="1"/>
  <c r="AP645" i="7" s="1"/>
  <c r="AP105" i="7" s="1"/>
  <c r="AO385" i="7"/>
  <c r="H332" i="7"/>
  <c r="I332" i="7"/>
  <c r="L332" i="7"/>
  <c r="N332" i="7"/>
  <c r="V332" i="7"/>
  <c r="Z332" i="7"/>
  <c r="AD332" i="7"/>
  <c r="AH332" i="7"/>
  <c r="AJ332" i="7"/>
  <c r="AL332" i="7"/>
  <c r="I355" i="7"/>
  <c r="M355" i="7"/>
  <c r="U355" i="7"/>
  <c r="Y355" i="7"/>
  <c r="AG355" i="7"/>
  <c r="AI355" i="7"/>
  <c r="AK355" i="7"/>
  <c r="H386" i="7"/>
  <c r="F386" i="7"/>
  <c r="K386" i="7"/>
  <c r="M386" i="7"/>
  <c r="O386" i="7"/>
  <c r="Q386" i="7"/>
  <c r="S386" i="7"/>
  <c r="W386" i="7"/>
  <c r="Y386" i="7"/>
  <c r="AA386" i="7"/>
  <c r="AM386" i="7"/>
  <c r="AO329" i="7"/>
  <c r="D333" i="7"/>
  <c r="J333" i="7"/>
  <c r="M333" i="7"/>
  <c r="O333" i="7"/>
  <c r="S333" i="7"/>
  <c r="AO328" i="7"/>
  <c r="AO354" i="7"/>
  <c r="G332" i="7"/>
  <c r="J332" i="7"/>
  <c r="K332" i="7"/>
  <c r="O332" i="7"/>
  <c r="Q332" i="7"/>
  <c r="S332" i="7"/>
  <c r="Y332" i="7"/>
  <c r="AC332" i="7"/>
  <c r="C355" i="7"/>
  <c r="E355" i="7"/>
  <c r="K355" i="7"/>
  <c r="O355" i="7"/>
  <c r="Q355" i="7"/>
  <c r="S355" i="7"/>
  <c r="W355" i="7"/>
  <c r="AA355" i="7"/>
  <c r="AC355" i="7"/>
  <c r="AE355" i="7"/>
  <c r="AM355" i="7"/>
  <c r="D386" i="7"/>
  <c r="C386" i="7"/>
  <c r="P386" i="7"/>
  <c r="R386" i="7"/>
  <c r="T386" i="7"/>
  <c r="V386" i="7"/>
  <c r="AB386" i="7"/>
  <c r="AF386" i="7"/>
  <c r="AH386" i="7"/>
  <c r="AL386" i="7"/>
  <c r="AN386" i="7"/>
  <c r="G333" i="7"/>
  <c r="C333" i="7"/>
  <c r="Q333" i="7"/>
  <c r="U333" i="7"/>
  <c r="W333" i="7"/>
  <c r="AK333" i="7"/>
  <c r="AO383" i="7"/>
  <c r="E332" i="7"/>
  <c r="F332" i="7"/>
  <c r="M332" i="7"/>
  <c r="U332" i="7"/>
  <c r="W332" i="7"/>
  <c r="AA332" i="7"/>
  <c r="AE332" i="7"/>
  <c r="AG332" i="7"/>
  <c r="AI332" i="7"/>
  <c r="AK332" i="7"/>
  <c r="AM332" i="7"/>
  <c r="F355" i="7"/>
  <c r="L355" i="7"/>
  <c r="P355" i="7"/>
  <c r="R355" i="7"/>
  <c r="T355" i="7"/>
  <c r="V355" i="7"/>
  <c r="AF355" i="7"/>
  <c r="AN355" i="7"/>
  <c r="E386" i="7"/>
  <c r="I386" i="7"/>
  <c r="L386" i="7"/>
  <c r="N386" i="7"/>
  <c r="X386" i="7"/>
  <c r="Z386" i="7"/>
  <c r="AD386" i="7"/>
  <c r="AJ386" i="7"/>
  <c r="F333" i="7"/>
  <c r="I333" i="7"/>
  <c r="K333" i="7"/>
  <c r="L333" i="7"/>
  <c r="N333" i="7"/>
  <c r="P333" i="7"/>
  <c r="R333" i="7"/>
  <c r="T333" i="7"/>
  <c r="V333" i="7"/>
  <c r="X333" i="7"/>
  <c r="Z333" i="7"/>
  <c r="AB333" i="7"/>
  <c r="AD333" i="7"/>
  <c r="AO355" i="7"/>
  <c r="AP362" i="7"/>
  <c r="AO381" i="7"/>
  <c r="D332" i="7"/>
  <c r="C332" i="7"/>
  <c r="P332" i="7"/>
  <c r="R332" i="7"/>
  <c r="T332" i="7"/>
  <c r="X332" i="7"/>
  <c r="AB332" i="7"/>
  <c r="AF332" i="7"/>
  <c r="AN332" i="7"/>
  <c r="D355" i="7"/>
  <c r="G355" i="7"/>
  <c r="H355" i="7"/>
  <c r="J355" i="7"/>
  <c r="N355" i="7"/>
  <c r="X355" i="7"/>
  <c r="Z355" i="7"/>
  <c r="AB355" i="7"/>
  <c r="AD355" i="7"/>
  <c r="AH355" i="7"/>
  <c r="AJ355" i="7"/>
  <c r="AL355" i="7"/>
  <c r="G386" i="7"/>
  <c r="J386" i="7"/>
  <c r="U386" i="7"/>
  <c r="AC386" i="7"/>
  <c r="AE386" i="7"/>
  <c r="AG386" i="7"/>
  <c r="AI386" i="7"/>
  <c r="AK386" i="7"/>
  <c r="AO336" i="7"/>
  <c r="H333" i="7"/>
  <c r="E333" i="7"/>
  <c r="Y333" i="7"/>
  <c r="AE333" i="7"/>
  <c r="AH333" i="7"/>
  <c r="AJ333" i="7"/>
  <c r="AM333" i="7"/>
  <c r="F356" i="7"/>
  <c r="L356" i="7"/>
  <c r="P356" i="7"/>
  <c r="R356" i="7"/>
  <c r="T356" i="7"/>
  <c r="V356" i="7"/>
  <c r="X356" i="7"/>
  <c r="Z356" i="7"/>
  <c r="AD356" i="7"/>
  <c r="AF356" i="7"/>
  <c r="AJ356" i="7"/>
  <c r="F387" i="7"/>
  <c r="J387" i="7"/>
  <c r="N387" i="7"/>
  <c r="P387" i="7"/>
  <c r="R387" i="7"/>
  <c r="T387" i="7"/>
  <c r="V387" i="7"/>
  <c r="AA333" i="7"/>
  <c r="AF333" i="7"/>
  <c r="G356" i="7"/>
  <c r="J356" i="7"/>
  <c r="N356" i="7"/>
  <c r="AC333" i="7"/>
  <c r="AI333" i="7"/>
  <c r="AN333" i="7"/>
  <c r="E356" i="7"/>
  <c r="H356" i="7"/>
  <c r="I356" i="7"/>
  <c r="Q356" i="7"/>
  <c r="U356" i="7"/>
  <c r="Y356" i="7"/>
  <c r="AC356" i="7"/>
  <c r="AE356" i="7"/>
  <c r="AK356" i="7"/>
  <c r="E387" i="7"/>
  <c r="C387" i="7"/>
  <c r="H387" i="7"/>
  <c r="S387" i="7"/>
  <c r="Y387" i="7"/>
  <c r="AG387" i="7"/>
  <c r="AI387" i="7"/>
  <c r="F334" i="7"/>
  <c r="D334" i="7"/>
  <c r="L334" i="7"/>
  <c r="U334" i="7"/>
  <c r="AE334" i="7"/>
  <c r="AG334" i="7"/>
  <c r="AI334" i="7"/>
  <c r="AM334" i="7"/>
  <c r="E357" i="7"/>
  <c r="H357" i="7"/>
  <c r="I357" i="7"/>
  <c r="M357" i="7"/>
  <c r="O357" i="7"/>
  <c r="Q357" i="7"/>
  <c r="U357" i="7"/>
  <c r="Y357" i="7"/>
  <c r="AC357" i="7"/>
  <c r="E380" i="7"/>
  <c r="J380" i="7"/>
  <c r="AG333" i="7"/>
  <c r="AL333" i="7"/>
  <c r="D356" i="7"/>
  <c r="C356" i="7"/>
  <c r="K356" i="7"/>
  <c r="M356" i="7"/>
  <c r="O356" i="7"/>
  <c r="S356" i="7"/>
  <c r="W356" i="7"/>
  <c r="AA356" i="7"/>
  <c r="AG356" i="7"/>
  <c r="AI356" i="7"/>
  <c r="AM356" i="7"/>
  <c r="D387" i="7"/>
  <c r="K387" i="7"/>
  <c r="G387" i="7"/>
  <c r="AD387" i="7"/>
  <c r="AJ387" i="7"/>
  <c r="AO331" i="7"/>
  <c r="H334" i="7"/>
  <c r="I334" i="7"/>
  <c r="E334" i="7"/>
  <c r="M334" i="7"/>
  <c r="O334" i="7"/>
  <c r="Q334" i="7"/>
  <c r="S334" i="7"/>
  <c r="W334" i="7"/>
  <c r="Y334" i="7"/>
  <c r="AA334" i="7"/>
  <c r="AC334" i="7"/>
  <c r="AK334" i="7"/>
  <c r="C357" i="7"/>
  <c r="F357" i="7"/>
  <c r="J357" i="7"/>
  <c r="N357" i="7"/>
  <c r="P357" i="7"/>
  <c r="R357" i="7"/>
  <c r="T357" i="7"/>
  <c r="X357" i="7"/>
  <c r="AH357" i="7"/>
  <c r="AH356" i="7"/>
  <c r="L387" i="7"/>
  <c r="U387" i="7"/>
  <c r="Z387" i="7"/>
  <c r="AH387" i="7"/>
  <c r="AL387" i="7"/>
  <c r="AO386" i="7"/>
  <c r="J334" i="7"/>
  <c r="V334" i="7"/>
  <c r="AH334" i="7"/>
  <c r="D357" i="7"/>
  <c r="L357" i="7"/>
  <c r="AB356" i="7"/>
  <c r="I387" i="7"/>
  <c r="O387" i="7"/>
  <c r="W387" i="7"/>
  <c r="AA387" i="7"/>
  <c r="AE387" i="7"/>
  <c r="AM387" i="7"/>
  <c r="C334" i="7"/>
  <c r="N334" i="7"/>
  <c r="R334" i="7"/>
  <c r="Z334" i="7"/>
  <c r="AD334" i="7"/>
  <c r="AL334" i="7"/>
  <c r="G357" i="7"/>
  <c r="AG357" i="7"/>
  <c r="AK357" i="7"/>
  <c r="F380" i="7"/>
  <c r="N380" i="7"/>
  <c r="R380" i="7"/>
  <c r="T380" i="7"/>
  <c r="V380" i="7"/>
  <c r="Z380" i="7"/>
  <c r="AD380" i="7"/>
  <c r="AF380" i="7"/>
  <c r="I388" i="7"/>
  <c r="F388" i="7"/>
  <c r="S388" i="7"/>
  <c r="W388" i="7"/>
  <c r="AA388" i="7"/>
  <c r="AK388" i="7"/>
  <c r="AO361" i="7"/>
  <c r="I358" i="7"/>
  <c r="G358" i="7"/>
  <c r="J358" i="7"/>
  <c r="N358" i="7"/>
  <c r="P358" i="7"/>
  <c r="T358" i="7"/>
  <c r="V358" i="7"/>
  <c r="X358" i="7"/>
  <c r="AB358" i="7"/>
  <c r="AJ358" i="7"/>
  <c r="AL358" i="7"/>
  <c r="F328" i="7"/>
  <c r="H328" i="7"/>
  <c r="AL356" i="7"/>
  <c r="M387" i="7"/>
  <c r="Q387" i="7"/>
  <c r="X387" i="7"/>
  <c r="AB387" i="7"/>
  <c r="AF387" i="7"/>
  <c r="AN387" i="7"/>
  <c r="G334" i="7"/>
  <c r="X334" i="7"/>
  <c r="AB334" i="7"/>
  <c r="AF334" i="7"/>
  <c r="AJ334" i="7"/>
  <c r="V357" i="7"/>
  <c r="Z357" i="7"/>
  <c r="AD357" i="7"/>
  <c r="AL357" i="7"/>
  <c r="AN357" i="7"/>
  <c r="H380" i="7"/>
  <c r="Q380" i="7"/>
  <c r="U380" i="7"/>
  <c r="Y380" i="7"/>
  <c r="AA380" i="7"/>
  <c r="AC380" i="7"/>
  <c r="AG380" i="7"/>
  <c r="AI380" i="7"/>
  <c r="AK380" i="7"/>
  <c r="C388" i="7"/>
  <c r="E388" i="7"/>
  <c r="J388" i="7"/>
  <c r="O388" i="7"/>
  <c r="Q388" i="7"/>
  <c r="U388" i="7"/>
  <c r="Y388" i="7"/>
  <c r="AC388" i="7"/>
  <c r="AE388" i="7"/>
  <c r="AG388" i="7"/>
  <c r="AI388" i="7"/>
  <c r="AM388" i="7"/>
  <c r="F358" i="7"/>
  <c r="D358" i="7"/>
  <c r="L358" i="7"/>
  <c r="R358" i="7"/>
  <c r="Z358" i="7"/>
  <c r="AD358" i="7"/>
  <c r="AF358" i="7"/>
  <c r="AH358" i="7"/>
  <c r="AN358" i="7"/>
  <c r="E328" i="7"/>
  <c r="AN356" i="7"/>
  <c r="AC387" i="7"/>
  <c r="AK387" i="7"/>
  <c r="K334" i="7"/>
  <c r="P334" i="7"/>
  <c r="T334" i="7"/>
  <c r="AN334" i="7"/>
  <c r="K357" i="7"/>
  <c r="S357" i="7"/>
  <c r="W357" i="7"/>
  <c r="AA357" i="7"/>
  <c r="AE357" i="7"/>
  <c r="AI357" i="7"/>
  <c r="C380" i="7"/>
  <c r="G380" i="7"/>
  <c r="I380" i="7"/>
  <c r="K380" i="7"/>
  <c r="M380" i="7"/>
  <c r="O380" i="7"/>
  <c r="S380" i="7"/>
  <c r="W380" i="7"/>
  <c r="AE380" i="7"/>
  <c r="AM380" i="7"/>
  <c r="L388" i="7"/>
  <c r="K388" i="7"/>
  <c r="H388" i="7"/>
  <c r="N388" i="7"/>
  <c r="R388" i="7"/>
  <c r="T388" i="7"/>
  <c r="V388" i="7"/>
  <c r="AB388" i="7"/>
  <c r="AF388" i="7"/>
  <c r="AH388" i="7"/>
  <c r="AJ388" i="7"/>
  <c r="AL388" i="7"/>
  <c r="AN388" i="7"/>
  <c r="AO387" i="7"/>
  <c r="AO356" i="7"/>
  <c r="H358" i="7"/>
  <c r="O358" i="7"/>
  <c r="S358" i="7"/>
  <c r="U358" i="7"/>
  <c r="AA358" i="7"/>
  <c r="AC358" i="7"/>
  <c r="AE358" i="7"/>
  <c r="AG358" i="7"/>
  <c r="AK358" i="7"/>
  <c r="AM358" i="7"/>
  <c r="AJ357" i="7"/>
  <c r="AH380" i="7"/>
  <c r="D388" i="7"/>
  <c r="E358" i="7"/>
  <c r="K358" i="7"/>
  <c r="AI358" i="7"/>
  <c r="D328" i="7"/>
  <c r="G328" i="7"/>
  <c r="N328" i="7"/>
  <c r="R328" i="7"/>
  <c r="T328" i="7"/>
  <c r="X328" i="7"/>
  <c r="AB328" i="7"/>
  <c r="AD328" i="7"/>
  <c r="AH328" i="7"/>
  <c r="AL328" i="7"/>
  <c r="J336" i="7"/>
  <c r="I336" i="7"/>
  <c r="D336" i="7"/>
  <c r="P336" i="7"/>
  <c r="V336" i="7"/>
  <c r="AH336" i="7"/>
  <c r="AN336" i="7"/>
  <c r="F359" i="7"/>
  <c r="G359" i="7"/>
  <c r="O359" i="7"/>
  <c r="S359" i="7"/>
  <c r="W359" i="7"/>
  <c r="AE359" i="7"/>
  <c r="AG359" i="7"/>
  <c r="AI359" i="7"/>
  <c r="AK359" i="7"/>
  <c r="AM359" i="7"/>
  <c r="F382" i="7"/>
  <c r="D382" i="7"/>
  <c r="H382" i="7"/>
  <c r="K382" i="7"/>
  <c r="Q382" i="7"/>
  <c r="W382" i="7"/>
  <c r="Y382" i="7"/>
  <c r="AM357" i="7"/>
  <c r="L380" i="7"/>
  <c r="AB380" i="7"/>
  <c r="AJ380" i="7"/>
  <c r="G388" i="7"/>
  <c r="AD388" i="7"/>
  <c r="C358" i="7"/>
  <c r="M358" i="7"/>
  <c r="J328" i="7"/>
  <c r="L328" i="7"/>
  <c r="P328" i="7"/>
  <c r="V328" i="7"/>
  <c r="Z328" i="7"/>
  <c r="AF328" i="7"/>
  <c r="AJ328" i="7"/>
  <c r="AN328" i="7"/>
  <c r="H336" i="7"/>
  <c r="F336" i="7"/>
  <c r="N336" i="7"/>
  <c r="O336" i="7"/>
  <c r="U336" i="7"/>
  <c r="AB357" i="7"/>
  <c r="D380" i="7"/>
  <c r="AL380" i="7"/>
  <c r="M388" i="7"/>
  <c r="P388" i="7"/>
  <c r="X388" i="7"/>
  <c r="W358" i="7"/>
  <c r="I328" i="7"/>
  <c r="K328" i="7"/>
  <c r="O328" i="7"/>
  <c r="Q328" i="7"/>
  <c r="S328" i="7"/>
  <c r="W328" i="7"/>
  <c r="AI328" i="7"/>
  <c r="AM328" i="7"/>
  <c r="G336" i="7"/>
  <c r="E336" i="7"/>
  <c r="K336" i="7"/>
  <c r="Q336" i="7"/>
  <c r="S336" i="7"/>
  <c r="W336" i="7"/>
  <c r="AG336" i="7"/>
  <c r="AI336" i="7"/>
  <c r="AK336" i="7"/>
  <c r="E359" i="7"/>
  <c r="J359" i="7"/>
  <c r="K359" i="7"/>
  <c r="L359" i="7"/>
  <c r="N359" i="7"/>
  <c r="P359" i="7"/>
  <c r="AF359" i="7"/>
  <c r="AJ359" i="7"/>
  <c r="E382" i="7"/>
  <c r="J382" i="7"/>
  <c r="L382" i="7"/>
  <c r="R382" i="7"/>
  <c r="T382" i="7"/>
  <c r="X382" i="7"/>
  <c r="Z382" i="7"/>
  <c r="AH382" i="7"/>
  <c r="AF357" i="7"/>
  <c r="P380" i="7"/>
  <c r="X380" i="7"/>
  <c r="AN380" i="7"/>
  <c r="Z388" i="7"/>
  <c r="AO362" i="7"/>
  <c r="Q358" i="7"/>
  <c r="Y358" i="7"/>
  <c r="C328" i="7"/>
  <c r="M328" i="7"/>
  <c r="U328" i="7"/>
  <c r="Y328" i="7"/>
  <c r="AA328" i="7"/>
  <c r="AC328" i="7"/>
  <c r="AE328" i="7"/>
  <c r="AG328" i="7"/>
  <c r="AK328" i="7"/>
  <c r="C336" i="7"/>
  <c r="L336" i="7"/>
  <c r="M336" i="7"/>
  <c r="R336" i="7"/>
  <c r="T336" i="7"/>
  <c r="X336" i="7"/>
  <c r="Z336" i="7"/>
  <c r="AB336" i="7"/>
  <c r="AD336" i="7"/>
  <c r="AF336" i="7"/>
  <c r="AJ336" i="7"/>
  <c r="AL336" i="7"/>
  <c r="D359" i="7"/>
  <c r="C359" i="7"/>
  <c r="R359" i="7"/>
  <c r="T359" i="7"/>
  <c r="V359" i="7"/>
  <c r="X359" i="7"/>
  <c r="Z359" i="7"/>
  <c r="AB359" i="7"/>
  <c r="AD359" i="7"/>
  <c r="AH359" i="7"/>
  <c r="AL359" i="7"/>
  <c r="AN359" i="7"/>
  <c r="C382" i="7"/>
  <c r="I382" i="7"/>
  <c r="M382" i="7"/>
  <c r="O382" i="7"/>
  <c r="S382" i="7"/>
  <c r="U382" i="7"/>
  <c r="AA382" i="7"/>
  <c r="AE336" i="7"/>
  <c r="AM336" i="7"/>
  <c r="Q359" i="7"/>
  <c r="Y359" i="7"/>
  <c r="G382" i="7"/>
  <c r="AB382" i="7"/>
  <c r="AJ382" i="7"/>
  <c r="AL382" i="7"/>
  <c r="AO332" i="7"/>
  <c r="L335" i="7"/>
  <c r="J335" i="7"/>
  <c r="O335" i="7"/>
  <c r="Q335" i="7"/>
  <c r="Y335" i="7"/>
  <c r="AA335" i="7"/>
  <c r="AC335" i="7"/>
  <c r="AI335" i="7"/>
  <c r="AK335" i="7"/>
  <c r="AM335" i="7"/>
  <c r="C329" i="7"/>
  <c r="F329" i="7"/>
  <c r="H329" i="7"/>
  <c r="I329" i="7"/>
  <c r="K329" i="7"/>
  <c r="M329" i="7"/>
  <c r="O329" i="7"/>
  <c r="S329" i="7"/>
  <c r="AA329" i="7"/>
  <c r="AI329" i="7"/>
  <c r="H360" i="7"/>
  <c r="D360" i="7"/>
  <c r="N360" i="7"/>
  <c r="R360" i="7"/>
  <c r="T360" i="7"/>
  <c r="X360" i="7"/>
  <c r="Z360" i="7"/>
  <c r="AD360" i="7"/>
  <c r="AH360" i="7"/>
  <c r="AJ360" i="7"/>
  <c r="AL360" i="7"/>
  <c r="F383" i="7"/>
  <c r="J383" i="7"/>
  <c r="L383" i="7"/>
  <c r="P383" i="7"/>
  <c r="Z383" i="7"/>
  <c r="AB383" i="7"/>
  <c r="AD383" i="7"/>
  <c r="AF383" i="7"/>
  <c r="AH383" i="7"/>
  <c r="E330" i="7"/>
  <c r="G330" i="7"/>
  <c r="M330" i="7"/>
  <c r="Q330" i="7"/>
  <c r="W330" i="7"/>
  <c r="Y330" i="7"/>
  <c r="AC330" i="7"/>
  <c r="AG330" i="7"/>
  <c r="AI330" i="7"/>
  <c r="AK330" i="7"/>
  <c r="AM330" i="7"/>
  <c r="L361" i="7"/>
  <c r="C361" i="7"/>
  <c r="H361" i="7"/>
  <c r="P361" i="7"/>
  <c r="R361" i="7"/>
  <c r="T361" i="7"/>
  <c r="AD361" i="7"/>
  <c r="AF361" i="7"/>
  <c r="AH361" i="7"/>
  <c r="D384" i="7"/>
  <c r="C384" i="7"/>
  <c r="J384" i="7"/>
  <c r="L384" i="7"/>
  <c r="N384" i="7"/>
  <c r="T384" i="7"/>
  <c r="AD384" i="7"/>
  <c r="AF384" i="7"/>
  <c r="AH384" i="7"/>
  <c r="AN384" i="7"/>
  <c r="AO357" i="7"/>
  <c r="H381" i="7"/>
  <c r="J381" i="7"/>
  <c r="N381" i="7"/>
  <c r="T381" i="7"/>
  <c r="V381" i="7"/>
  <c r="Z381" i="7"/>
  <c r="Y336" i="7"/>
  <c r="I359" i="7"/>
  <c r="AA359" i="7"/>
  <c r="N382" i="7"/>
  <c r="V382" i="7"/>
  <c r="AC382" i="7"/>
  <c r="AF382" i="7"/>
  <c r="AI382" i="7"/>
  <c r="AK382" i="7"/>
  <c r="AM382" i="7"/>
  <c r="C335" i="7"/>
  <c r="E335" i="7"/>
  <c r="G335" i="7"/>
  <c r="S335" i="7"/>
  <c r="U335" i="7"/>
  <c r="W335" i="7"/>
  <c r="AE335" i="7"/>
  <c r="AG335" i="7"/>
  <c r="D329" i="7"/>
  <c r="G329" i="7"/>
  <c r="J329" i="7"/>
  <c r="N329" i="7"/>
  <c r="P329" i="7"/>
  <c r="R329" i="7"/>
  <c r="T329" i="7"/>
  <c r="V329" i="7"/>
  <c r="Z329" i="7"/>
  <c r="AD329" i="7"/>
  <c r="AH329" i="7"/>
  <c r="AN329" i="7"/>
  <c r="E360" i="7"/>
  <c r="G360" i="7"/>
  <c r="L360" i="7"/>
  <c r="P360" i="7"/>
  <c r="V360" i="7"/>
  <c r="AB360" i="7"/>
  <c r="AF360" i="7"/>
  <c r="AN360" i="7"/>
  <c r="H383" i="7"/>
  <c r="I383" i="7"/>
  <c r="K383" i="7"/>
  <c r="O383" i="7"/>
  <c r="Q383" i="7"/>
  <c r="U383" i="7"/>
  <c r="Y383" i="7"/>
  <c r="AA383" i="7"/>
  <c r="AE383" i="7"/>
  <c r="AG383" i="7"/>
  <c r="AK383" i="7"/>
  <c r="AM383" i="7"/>
  <c r="C330" i="7"/>
  <c r="H330" i="7"/>
  <c r="J330" i="7"/>
  <c r="L330" i="7"/>
  <c r="N330" i="7"/>
  <c r="P330" i="7"/>
  <c r="T330" i="7"/>
  <c r="V330" i="7"/>
  <c r="AF330" i="7"/>
  <c r="AA336" i="7"/>
  <c r="H359" i="7"/>
  <c r="M359" i="7"/>
  <c r="U359" i="7"/>
  <c r="AC359" i="7"/>
  <c r="P382" i="7"/>
  <c r="AD382" i="7"/>
  <c r="AG382" i="7"/>
  <c r="F335" i="7"/>
  <c r="I335" i="7"/>
  <c r="K335" i="7"/>
  <c r="M335" i="7"/>
  <c r="P335" i="7"/>
  <c r="R335" i="7"/>
  <c r="AB335" i="7"/>
  <c r="AF335" i="7"/>
  <c r="AJ335" i="7"/>
  <c r="L329" i="7"/>
  <c r="X329" i="7"/>
  <c r="AB329" i="7"/>
  <c r="AF329" i="7"/>
  <c r="AJ329" i="7"/>
  <c r="AL329" i="7"/>
  <c r="C360" i="7"/>
  <c r="J360" i="7"/>
  <c r="U360" i="7"/>
  <c r="Y360" i="7"/>
  <c r="AA360" i="7"/>
  <c r="AC360" i="7"/>
  <c r="AE360" i="7"/>
  <c r="AK360" i="7"/>
  <c r="C383" i="7"/>
  <c r="D383" i="7"/>
  <c r="M383" i="7"/>
  <c r="S383" i="7"/>
  <c r="W383" i="7"/>
  <c r="AC383" i="7"/>
  <c r="AI383" i="7"/>
  <c r="AO359" i="7"/>
  <c r="D330" i="7"/>
  <c r="R330" i="7"/>
  <c r="X330" i="7"/>
  <c r="Z330" i="7"/>
  <c r="AB330" i="7"/>
  <c r="AD330" i="7"/>
  <c r="AH330" i="7"/>
  <c r="AL330" i="7"/>
  <c r="AN330" i="7"/>
  <c r="F361" i="7"/>
  <c r="G361" i="7"/>
  <c r="M361" i="7"/>
  <c r="O361" i="7"/>
  <c r="AE361" i="7"/>
  <c r="AG361" i="7"/>
  <c r="AI361" i="7"/>
  <c r="AM361" i="7"/>
  <c r="E384" i="7"/>
  <c r="H384" i="7"/>
  <c r="K384" i="7"/>
  <c r="Q384" i="7"/>
  <c r="S384" i="7"/>
  <c r="U384" i="7"/>
  <c r="W384" i="7"/>
  <c r="AA384" i="7"/>
  <c r="AK384" i="7"/>
  <c r="AM384" i="7"/>
  <c r="AO335" i="7"/>
  <c r="C381" i="7"/>
  <c r="D381" i="7"/>
  <c r="G381" i="7"/>
  <c r="K381" i="7"/>
  <c r="O381" i="7"/>
  <c r="U381" i="7"/>
  <c r="W381" i="7"/>
  <c r="Y381" i="7"/>
  <c r="AC336" i="7"/>
  <c r="AE382" i="7"/>
  <c r="AN382" i="7"/>
  <c r="D335" i="7"/>
  <c r="H335" i="7"/>
  <c r="N335" i="7"/>
  <c r="T335" i="7"/>
  <c r="V335" i="7"/>
  <c r="X335" i="7"/>
  <c r="Z335" i="7"/>
  <c r="AD335" i="7"/>
  <c r="AH335" i="7"/>
  <c r="AL335" i="7"/>
  <c r="AN335" i="7"/>
  <c r="E329" i="7"/>
  <c r="Q329" i="7"/>
  <c r="U329" i="7"/>
  <c r="W329" i="7"/>
  <c r="Y329" i="7"/>
  <c r="AC329" i="7"/>
  <c r="AE329" i="7"/>
  <c r="AG329" i="7"/>
  <c r="AK329" i="7"/>
  <c r="AM329" i="7"/>
  <c r="I360" i="7"/>
  <c r="K360" i="7"/>
  <c r="F360" i="7"/>
  <c r="M360" i="7"/>
  <c r="O360" i="7"/>
  <c r="Q360" i="7"/>
  <c r="S360" i="7"/>
  <c r="W360" i="7"/>
  <c r="AG360" i="7"/>
  <c r="AI360" i="7"/>
  <c r="AM360" i="7"/>
  <c r="E383" i="7"/>
  <c r="G383" i="7"/>
  <c r="N383" i="7"/>
  <c r="R383" i="7"/>
  <c r="T383" i="7"/>
  <c r="V383" i="7"/>
  <c r="X383" i="7"/>
  <c r="AJ383" i="7"/>
  <c r="AL383" i="7"/>
  <c r="AN383" i="7"/>
  <c r="AO382" i="7"/>
  <c r="F330" i="7"/>
  <c r="I330" i="7"/>
  <c r="K330" i="7"/>
  <c r="O330" i="7"/>
  <c r="S330" i="7"/>
  <c r="U330" i="7"/>
  <c r="AA330" i="7"/>
  <c r="AE330" i="7"/>
  <c r="K361" i="7"/>
  <c r="J361" i="7"/>
  <c r="I361" i="7"/>
  <c r="Q361" i="7"/>
  <c r="S361" i="7"/>
  <c r="U361" i="7"/>
  <c r="W361" i="7"/>
  <c r="Y361" i="7"/>
  <c r="AA361" i="7"/>
  <c r="AC361" i="7"/>
  <c r="AK361" i="7"/>
  <c r="F384" i="7"/>
  <c r="I384" i="7"/>
  <c r="P384" i="7"/>
  <c r="R384" i="7"/>
  <c r="V384" i="7"/>
  <c r="X384" i="7"/>
  <c r="Z384" i="7"/>
  <c r="AB384" i="7"/>
  <c r="AJ384" i="7"/>
  <c r="AL384" i="7"/>
  <c r="AO388" i="7"/>
  <c r="AO358" i="7"/>
  <c r="F381" i="7"/>
  <c r="L381" i="7"/>
  <c r="P381" i="7"/>
  <c r="R381" i="7"/>
  <c r="X381" i="7"/>
  <c r="AD381" i="7"/>
  <c r="AH381" i="7"/>
  <c r="AC705" i="7"/>
  <c r="AC677" i="7" s="1"/>
  <c r="AC106" i="7" s="1"/>
  <c r="Y705" i="7"/>
  <c r="Y677" i="7" s="1"/>
  <c r="Y106" i="7" s="1"/>
  <c r="U705" i="7"/>
  <c r="U677" i="7" s="1"/>
  <c r="U106" i="7" s="1"/>
  <c r="AO468" i="7"/>
  <c r="AO522" i="7"/>
  <c r="AO521" i="7"/>
  <c r="AN519" i="7"/>
  <c r="AN494" i="7"/>
  <c r="AN468" i="7"/>
  <c r="AO466" i="7"/>
  <c r="AO469" i="7"/>
  <c r="D469" i="7"/>
  <c r="I469" i="7"/>
  <c r="O469" i="7"/>
  <c r="Q469" i="7"/>
  <c r="S469" i="7"/>
  <c r="W469" i="7"/>
  <c r="AA469" i="7"/>
  <c r="AE469" i="7"/>
  <c r="AM469" i="7"/>
  <c r="C492" i="7"/>
  <c r="E492" i="7"/>
  <c r="J492" i="7"/>
  <c r="N492" i="7"/>
  <c r="P492" i="7"/>
  <c r="R492" i="7"/>
  <c r="V492" i="7"/>
  <c r="Z492" i="7"/>
  <c r="AB492" i="7"/>
  <c r="AD492" i="7"/>
  <c r="AL492" i="7"/>
  <c r="H523" i="7"/>
  <c r="K523" i="7"/>
  <c r="T523" i="7"/>
  <c r="AB523" i="7"/>
  <c r="AD523" i="7"/>
  <c r="AF523" i="7"/>
  <c r="AH523" i="7"/>
  <c r="AJ523" i="7"/>
  <c r="AO467" i="7"/>
  <c r="I470" i="7"/>
  <c r="G470" i="7"/>
  <c r="P470" i="7"/>
  <c r="T470" i="7"/>
  <c r="V470" i="7"/>
  <c r="AO525" i="7"/>
  <c r="AO497" i="7"/>
  <c r="AN466" i="7"/>
  <c r="AN498" i="7"/>
  <c r="AN491" i="7"/>
  <c r="AO517" i="7"/>
  <c r="AO493" i="7"/>
  <c r="G469" i="7"/>
  <c r="L469" i="7"/>
  <c r="T469" i="7"/>
  <c r="V469" i="7"/>
  <c r="Z469" i="7"/>
  <c r="AD469" i="7"/>
  <c r="AF469" i="7"/>
  <c r="AH469" i="7"/>
  <c r="AJ469" i="7"/>
  <c r="AL469" i="7"/>
  <c r="F492" i="7"/>
  <c r="H492" i="7"/>
  <c r="L492" i="7"/>
  <c r="T492" i="7"/>
  <c r="X492" i="7"/>
  <c r="AF492" i="7"/>
  <c r="AH492" i="7"/>
  <c r="AJ492" i="7"/>
  <c r="J523" i="7"/>
  <c r="C523" i="7"/>
  <c r="F523" i="7"/>
  <c r="M523" i="7"/>
  <c r="W523" i="7"/>
  <c r="Y523" i="7"/>
  <c r="AC523" i="7"/>
  <c r="AI523" i="7"/>
  <c r="AN518" i="7"/>
  <c r="C470" i="7"/>
  <c r="D470" i="7"/>
  <c r="H470" i="7"/>
  <c r="L470" i="7"/>
  <c r="N470" i="7"/>
  <c r="R470" i="7"/>
  <c r="X470" i="7"/>
  <c r="Z470" i="7"/>
  <c r="AB470" i="7"/>
  <c r="AD470" i="7"/>
  <c r="AF470" i="7"/>
  <c r="AH470" i="7"/>
  <c r="AL470" i="7"/>
  <c r="AN467" i="7"/>
  <c r="AO494" i="7"/>
  <c r="AN473" i="7"/>
  <c r="AN521" i="7"/>
  <c r="AN499" i="7"/>
  <c r="AO465" i="7"/>
  <c r="AO519" i="7"/>
  <c r="C469" i="7"/>
  <c r="H469" i="7"/>
  <c r="J469" i="7"/>
  <c r="N469" i="7"/>
  <c r="P469" i="7"/>
  <c r="R469" i="7"/>
  <c r="X469" i="7"/>
  <c r="AB469" i="7"/>
  <c r="D492" i="7"/>
  <c r="G492" i="7"/>
  <c r="I492" i="7"/>
  <c r="M492" i="7"/>
  <c r="W492" i="7"/>
  <c r="Y492" i="7"/>
  <c r="AA492" i="7"/>
  <c r="AC492" i="7"/>
  <c r="AG492" i="7"/>
  <c r="AI492" i="7"/>
  <c r="AK492" i="7"/>
  <c r="E523" i="7"/>
  <c r="D523" i="7"/>
  <c r="O523" i="7"/>
  <c r="Q523" i="7"/>
  <c r="S523" i="7"/>
  <c r="U523" i="7"/>
  <c r="AA523" i="7"/>
  <c r="AE523" i="7"/>
  <c r="AG523" i="7"/>
  <c r="AK523" i="7"/>
  <c r="AM523" i="7"/>
  <c r="AN522" i="7"/>
  <c r="F470" i="7"/>
  <c r="AO518" i="7"/>
  <c r="AO498" i="7"/>
  <c r="AN471" i="7"/>
  <c r="AO473" i="7"/>
  <c r="AN492" i="7"/>
  <c r="E469" i="7"/>
  <c r="F469" i="7"/>
  <c r="K469" i="7"/>
  <c r="M469" i="7"/>
  <c r="U469" i="7"/>
  <c r="Y469" i="7"/>
  <c r="AC469" i="7"/>
  <c r="AG469" i="7"/>
  <c r="AI469" i="7"/>
  <c r="AK469" i="7"/>
  <c r="K492" i="7"/>
  <c r="O492" i="7"/>
  <c r="Q492" i="7"/>
  <c r="S492" i="7"/>
  <c r="U492" i="7"/>
  <c r="AE492" i="7"/>
  <c r="AM492" i="7"/>
  <c r="I523" i="7"/>
  <c r="G523" i="7"/>
  <c r="L523" i="7"/>
  <c r="N523" i="7"/>
  <c r="P523" i="7"/>
  <c r="R523" i="7"/>
  <c r="V523" i="7"/>
  <c r="X523" i="7"/>
  <c r="Z523" i="7"/>
  <c r="AL523" i="7"/>
  <c r="AO496" i="7"/>
  <c r="J470" i="7"/>
  <c r="E470" i="7"/>
  <c r="K470" i="7"/>
  <c r="M470" i="7"/>
  <c r="O470" i="7"/>
  <c r="Q470" i="7"/>
  <c r="S470" i="7"/>
  <c r="U470" i="7"/>
  <c r="W470" i="7"/>
  <c r="Y470" i="7"/>
  <c r="AA470" i="7"/>
  <c r="G493" i="7"/>
  <c r="F493" i="7"/>
  <c r="I493" i="7"/>
  <c r="M493" i="7"/>
  <c r="AA493" i="7"/>
  <c r="AG493" i="7"/>
  <c r="AK493" i="7"/>
  <c r="AM493" i="7"/>
  <c r="L524" i="7"/>
  <c r="H524" i="7"/>
  <c r="D524" i="7"/>
  <c r="AG470" i="7"/>
  <c r="AJ470" i="7"/>
  <c r="AM470" i="7"/>
  <c r="C493" i="7"/>
  <c r="D493" i="7"/>
  <c r="K493" i="7"/>
  <c r="O493" i="7"/>
  <c r="Q493" i="7"/>
  <c r="S493" i="7"/>
  <c r="U493" i="7"/>
  <c r="W493" i="7"/>
  <c r="AE470" i="7"/>
  <c r="AK470" i="7"/>
  <c r="J493" i="7"/>
  <c r="L493" i="7"/>
  <c r="N493" i="7"/>
  <c r="R493" i="7"/>
  <c r="V493" i="7"/>
  <c r="Z493" i="7"/>
  <c r="AF493" i="7"/>
  <c r="AH493" i="7"/>
  <c r="AL493" i="7"/>
  <c r="G524" i="7"/>
  <c r="E524" i="7"/>
  <c r="K524" i="7"/>
  <c r="N524" i="7"/>
  <c r="P524" i="7"/>
  <c r="T524" i="7"/>
  <c r="V524" i="7"/>
  <c r="Z524" i="7"/>
  <c r="AB524" i="7"/>
  <c r="AD524" i="7"/>
  <c r="AJ524" i="7"/>
  <c r="AL524" i="7"/>
  <c r="AO470" i="7"/>
  <c r="AN493" i="7"/>
  <c r="D471" i="7"/>
  <c r="L471" i="7"/>
  <c r="N471" i="7"/>
  <c r="P471" i="7"/>
  <c r="R471" i="7"/>
  <c r="V471" i="7"/>
  <c r="X471" i="7"/>
  <c r="Z471" i="7"/>
  <c r="AB471" i="7"/>
  <c r="AJ471" i="7"/>
  <c r="F494" i="7"/>
  <c r="J494" i="7"/>
  <c r="R494" i="7"/>
  <c r="V494" i="7"/>
  <c r="Z494" i="7"/>
  <c r="AD494" i="7"/>
  <c r="AF494" i="7"/>
  <c r="AH494" i="7"/>
  <c r="AJ494" i="7"/>
  <c r="AL494" i="7"/>
  <c r="C517" i="7"/>
  <c r="G517" i="7"/>
  <c r="AC470" i="7"/>
  <c r="AI470" i="7"/>
  <c r="E493" i="7"/>
  <c r="H493" i="7"/>
  <c r="P493" i="7"/>
  <c r="T493" i="7"/>
  <c r="X493" i="7"/>
  <c r="AB493" i="7"/>
  <c r="AD493" i="7"/>
  <c r="AJ493" i="7"/>
  <c r="C524" i="7"/>
  <c r="I524" i="7"/>
  <c r="M524" i="7"/>
  <c r="O524" i="7"/>
  <c r="Q524" i="7"/>
  <c r="S524" i="7"/>
  <c r="U524" i="7"/>
  <c r="W524" i="7"/>
  <c r="Y524" i="7"/>
  <c r="AA524" i="7"/>
  <c r="AE524" i="7"/>
  <c r="AG524" i="7"/>
  <c r="AK524" i="7"/>
  <c r="AM524" i="7"/>
  <c r="C471" i="7"/>
  <c r="K471" i="7"/>
  <c r="T471" i="7"/>
  <c r="AD471" i="7"/>
  <c r="AF471" i="7"/>
  <c r="AH471" i="7"/>
  <c r="AL471" i="7"/>
  <c r="G494" i="7"/>
  <c r="K494" i="7"/>
  <c r="U494" i="7"/>
  <c r="Y494" i="7"/>
  <c r="AA494" i="7"/>
  <c r="AC494" i="7"/>
  <c r="AE494" i="7"/>
  <c r="AI494" i="7"/>
  <c r="Y493" i="7"/>
  <c r="J524" i="7"/>
  <c r="AC524" i="7"/>
  <c r="I471" i="7"/>
  <c r="M471" i="7"/>
  <c r="Q471" i="7"/>
  <c r="Y471" i="7"/>
  <c r="AC471" i="7"/>
  <c r="AK471" i="7"/>
  <c r="H494" i="7"/>
  <c r="O494" i="7"/>
  <c r="AI493" i="7"/>
  <c r="AH524" i="7"/>
  <c r="AN524" i="7"/>
  <c r="F471" i="7"/>
  <c r="U471" i="7"/>
  <c r="AG471" i="7"/>
  <c r="E494" i="7"/>
  <c r="L494" i="7"/>
  <c r="P494" i="7"/>
  <c r="T494" i="7"/>
  <c r="X494" i="7"/>
  <c r="AB494" i="7"/>
  <c r="AM494" i="7"/>
  <c r="F517" i="7"/>
  <c r="I517" i="7"/>
  <c r="K517" i="7"/>
  <c r="O517" i="7"/>
  <c r="W517" i="7"/>
  <c r="AA517" i="7"/>
  <c r="AG517" i="7"/>
  <c r="AI517" i="7"/>
  <c r="AK517" i="7"/>
  <c r="AM517" i="7"/>
  <c r="F525" i="7"/>
  <c r="D525" i="7"/>
  <c r="J525" i="7"/>
  <c r="N525" i="7"/>
  <c r="P525" i="7"/>
  <c r="T525" i="7"/>
  <c r="X525" i="7"/>
  <c r="AB525" i="7"/>
  <c r="AD525" i="7"/>
  <c r="AF525" i="7"/>
  <c r="AH525" i="7"/>
  <c r="AL525" i="7"/>
  <c r="AO523" i="7"/>
  <c r="D495" i="7"/>
  <c r="K495" i="7"/>
  <c r="Q495" i="7"/>
  <c r="Y495" i="7"/>
  <c r="AC495" i="7"/>
  <c r="AE495" i="7"/>
  <c r="AG495" i="7"/>
  <c r="AM495" i="7"/>
  <c r="E465" i="7"/>
  <c r="AC493" i="7"/>
  <c r="AI524" i="7"/>
  <c r="G471" i="7"/>
  <c r="J471" i="7"/>
  <c r="O471" i="7"/>
  <c r="S471" i="7"/>
  <c r="AM471" i="7"/>
  <c r="D494" i="7"/>
  <c r="I494" i="7"/>
  <c r="M494" i="7"/>
  <c r="Q494" i="7"/>
  <c r="AG494" i="7"/>
  <c r="D517" i="7"/>
  <c r="J517" i="7"/>
  <c r="L517" i="7"/>
  <c r="N517" i="7"/>
  <c r="R517" i="7"/>
  <c r="V517" i="7"/>
  <c r="AD517" i="7"/>
  <c r="AL517" i="7"/>
  <c r="G525" i="7"/>
  <c r="E525" i="7"/>
  <c r="M525" i="7"/>
  <c r="R525" i="7"/>
  <c r="V525" i="7"/>
  <c r="Z525" i="7"/>
  <c r="AJ525" i="7"/>
  <c r="AO472" i="7"/>
  <c r="AN470" i="7"/>
  <c r="F495" i="7"/>
  <c r="G495" i="7"/>
  <c r="M495" i="7"/>
  <c r="O495" i="7"/>
  <c r="S495" i="7"/>
  <c r="U495" i="7"/>
  <c r="W495" i="7"/>
  <c r="AA495" i="7"/>
  <c r="AI495" i="7"/>
  <c r="AK495" i="7"/>
  <c r="AE493" i="7"/>
  <c r="F524" i="7"/>
  <c r="R524" i="7"/>
  <c r="X524" i="7"/>
  <c r="AF524" i="7"/>
  <c r="AO492" i="7"/>
  <c r="H471" i="7"/>
  <c r="E471" i="7"/>
  <c r="W471" i="7"/>
  <c r="AA471" i="7"/>
  <c r="AE471" i="7"/>
  <c r="AI471" i="7"/>
  <c r="C494" i="7"/>
  <c r="N494" i="7"/>
  <c r="AK494" i="7"/>
  <c r="P517" i="7"/>
  <c r="T517" i="7"/>
  <c r="X517" i="7"/>
  <c r="Z517" i="7"/>
  <c r="AB517" i="7"/>
  <c r="AF517" i="7"/>
  <c r="AH517" i="7"/>
  <c r="AJ517" i="7"/>
  <c r="K525" i="7"/>
  <c r="L525" i="7"/>
  <c r="O525" i="7"/>
  <c r="W525" i="7"/>
  <c r="Y525" i="7"/>
  <c r="AC525" i="7"/>
  <c r="C495" i="7"/>
  <c r="H495" i="7"/>
  <c r="J495" i="7"/>
  <c r="L495" i="7"/>
  <c r="P495" i="7"/>
  <c r="V495" i="7"/>
  <c r="X495" i="7"/>
  <c r="AH495" i="7"/>
  <c r="S494" i="7"/>
  <c r="H517" i="7"/>
  <c r="Q517" i="7"/>
  <c r="Y517" i="7"/>
  <c r="C525" i="7"/>
  <c r="S525" i="7"/>
  <c r="AA525" i="7"/>
  <c r="AI525" i="7"/>
  <c r="R495" i="7"/>
  <c r="Z495" i="7"/>
  <c r="I465" i="7"/>
  <c r="K465" i="7"/>
  <c r="O465" i="7"/>
  <c r="U465" i="7"/>
  <c r="Y465" i="7"/>
  <c r="AE465" i="7"/>
  <c r="AI465" i="7"/>
  <c r="AM465" i="7"/>
  <c r="J473" i="7"/>
  <c r="L473" i="7"/>
  <c r="C473" i="7"/>
  <c r="Q473" i="7"/>
  <c r="S473" i="7"/>
  <c r="W473" i="7"/>
  <c r="Y473" i="7"/>
  <c r="AA473" i="7"/>
  <c r="AC473" i="7"/>
  <c r="AE473" i="7"/>
  <c r="AI473" i="7"/>
  <c r="AK473" i="7"/>
  <c r="G496" i="7"/>
  <c r="C496" i="7"/>
  <c r="L496" i="7"/>
  <c r="P496" i="7"/>
  <c r="T496" i="7"/>
  <c r="X496" i="7"/>
  <c r="Z496" i="7"/>
  <c r="AB496" i="7"/>
  <c r="H519" i="7"/>
  <c r="L519" i="7"/>
  <c r="N519" i="7"/>
  <c r="R519" i="7"/>
  <c r="T519" i="7"/>
  <c r="Z519" i="7"/>
  <c r="AB519" i="7"/>
  <c r="W494" i="7"/>
  <c r="S517" i="7"/>
  <c r="I525" i="7"/>
  <c r="U525" i="7"/>
  <c r="AK525" i="7"/>
  <c r="T495" i="7"/>
  <c r="AB495" i="7"/>
  <c r="AJ495" i="7"/>
  <c r="C465" i="7"/>
  <c r="G465" i="7"/>
  <c r="M465" i="7"/>
  <c r="Q465" i="7"/>
  <c r="S465" i="7"/>
  <c r="W465" i="7"/>
  <c r="AA465" i="7"/>
  <c r="AC465" i="7"/>
  <c r="AG465" i="7"/>
  <c r="AK465" i="7"/>
  <c r="K473" i="7"/>
  <c r="E473" i="7"/>
  <c r="P473" i="7"/>
  <c r="R473" i="7"/>
  <c r="M517" i="7"/>
  <c r="U517" i="7"/>
  <c r="AC517" i="7"/>
  <c r="AE525" i="7"/>
  <c r="AM525" i="7"/>
  <c r="E495" i="7"/>
  <c r="N495" i="7"/>
  <c r="AD495" i="7"/>
  <c r="AL495" i="7"/>
  <c r="D465" i="7"/>
  <c r="L465" i="7"/>
  <c r="T465" i="7"/>
  <c r="X465" i="7"/>
  <c r="Z465" i="7"/>
  <c r="AB465" i="7"/>
  <c r="AD465" i="7"/>
  <c r="AF465" i="7"/>
  <c r="AJ465" i="7"/>
  <c r="H473" i="7"/>
  <c r="F473" i="7"/>
  <c r="I473" i="7"/>
  <c r="N473" i="7"/>
  <c r="T473" i="7"/>
  <c r="X473" i="7"/>
  <c r="Z473" i="7"/>
  <c r="AB473" i="7"/>
  <c r="AD473" i="7"/>
  <c r="AL473" i="7"/>
  <c r="I496" i="7"/>
  <c r="Q496" i="7"/>
  <c r="S496" i="7"/>
  <c r="U496" i="7"/>
  <c r="W496" i="7"/>
  <c r="Y496" i="7"/>
  <c r="AA496" i="7"/>
  <c r="AC496" i="7"/>
  <c r="AG496" i="7"/>
  <c r="AK496" i="7"/>
  <c r="AM496" i="7"/>
  <c r="C519" i="7"/>
  <c r="G519" i="7"/>
  <c r="M519" i="7"/>
  <c r="O519" i="7"/>
  <c r="U519" i="7"/>
  <c r="AA519" i="7"/>
  <c r="AC519" i="7"/>
  <c r="AE519" i="7"/>
  <c r="E517" i="7"/>
  <c r="AE517" i="7"/>
  <c r="H525" i="7"/>
  <c r="Q525" i="7"/>
  <c r="AG525" i="7"/>
  <c r="I495" i="7"/>
  <c r="AF495" i="7"/>
  <c r="F465" i="7"/>
  <c r="H465" i="7"/>
  <c r="J465" i="7"/>
  <c r="N465" i="7"/>
  <c r="P465" i="7"/>
  <c r="R465" i="7"/>
  <c r="V465" i="7"/>
  <c r="AH465" i="7"/>
  <c r="AL465" i="7"/>
  <c r="M473" i="7"/>
  <c r="D473" i="7"/>
  <c r="G473" i="7"/>
  <c r="O473" i="7"/>
  <c r="U473" i="7"/>
  <c r="AG473" i="7"/>
  <c r="AM473" i="7"/>
  <c r="E496" i="7"/>
  <c r="D496" i="7"/>
  <c r="K496" i="7"/>
  <c r="M496" i="7"/>
  <c r="O496" i="7"/>
  <c r="AE496" i="7"/>
  <c r="AI496" i="7"/>
  <c r="D519" i="7"/>
  <c r="J519" i="7"/>
  <c r="P519" i="7"/>
  <c r="V519" i="7"/>
  <c r="X519" i="7"/>
  <c r="V473" i="7"/>
  <c r="F496" i="7"/>
  <c r="AF496" i="7"/>
  <c r="K519" i="7"/>
  <c r="S519" i="7"/>
  <c r="AD519" i="7"/>
  <c r="AG519" i="7"/>
  <c r="AM519" i="7"/>
  <c r="D472" i="7"/>
  <c r="H472" i="7"/>
  <c r="J472" i="7"/>
  <c r="R472" i="7"/>
  <c r="T472" i="7"/>
  <c r="V472" i="7"/>
  <c r="AD472" i="7"/>
  <c r="AF472" i="7"/>
  <c r="P466" i="7"/>
  <c r="T466" i="7"/>
  <c r="V466" i="7"/>
  <c r="X466" i="7"/>
  <c r="AB466" i="7"/>
  <c r="AD466" i="7"/>
  <c r="AF466" i="7"/>
  <c r="AJ466" i="7"/>
  <c r="AL466" i="7"/>
  <c r="C497" i="7"/>
  <c r="H497" i="7"/>
  <c r="K497" i="7"/>
  <c r="O497" i="7"/>
  <c r="U497" i="7"/>
  <c r="AA497" i="7"/>
  <c r="AE497" i="7"/>
  <c r="AM497" i="7"/>
  <c r="F520" i="7"/>
  <c r="C520" i="7"/>
  <c r="M520" i="7"/>
  <c r="Q520" i="7"/>
  <c r="S520" i="7"/>
  <c r="U520" i="7"/>
  <c r="W520" i="7"/>
  <c r="AI520" i="7"/>
  <c r="AK520" i="7"/>
  <c r="AM520" i="7"/>
  <c r="AN465" i="7"/>
  <c r="C467" i="7"/>
  <c r="H467" i="7"/>
  <c r="J467" i="7"/>
  <c r="N467" i="7"/>
  <c r="R467" i="7"/>
  <c r="T467" i="7"/>
  <c r="Z467" i="7"/>
  <c r="AD467" i="7"/>
  <c r="E498" i="7"/>
  <c r="D498" i="7"/>
  <c r="M498" i="7"/>
  <c r="U498" i="7"/>
  <c r="W498" i="7"/>
  <c r="Y498" i="7"/>
  <c r="AA498" i="7"/>
  <c r="AI498" i="7"/>
  <c r="AK498" i="7"/>
  <c r="AM498" i="7"/>
  <c r="D521" i="7"/>
  <c r="O521" i="7"/>
  <c r="Q521" i="7"/>
  <c r="U521" i="7"/>
  <c r="W521" i="7"/>
  <c r="Y521" i="7"/>
  <c r="AA521" i="7"/>
  <c r="AI521" i="7"/>
  <c r="AK521" i="7"/>
  <c r="AN520" i="7"/>
  <c r="C518" i="7"/>
  <c r="E518" i="7"/>
  <c r="K518" i="7"/>
  <c r="O518" i="7"/>
  <c r="Q518" i="7"/>
  <c r="W518" i="7"/>
  <c r="AF473" i="7"/>
  <c r="H496" i="7"/>
  <c r="R496" i="7"/>
  <c r="AH496" i="7"/>
  <c r="F519" i="7"/>
  <c r="AO499" i="7"/>
  <c r="C472" i="7"/>
  <c r="I472" i="7"/>
  <c r="G472" i="7"/>
  <c r="N472" i="7"/>
  <c r="P472" i="7"/>
  <c r="X472" i="7"/>
  <c r="Z472" i="7"/>
  <c r="AB472" i="7"/>
  <c r="AH472" i="7"/>
  <c r="AJ472" i="7"/>
  <c r="AL472" i="7"/>
  <c r="F466" i="7"/>
  <c r="K466" i="7"/>
  <c r="W466" i="7"/>
  <c r="AA466" i="7"/>
  <c r="AE466" i="7"/>
  <c r="AI466" i="7"/>
  <c r="AK466" i="7"/>
  <c r="G497" i="7"/>
  <c r="D497" i="7"/>
  <c r="M497" i="7"/>
  <c r="Q497" i="7"/>
  <c r="S497" i="7"/>
  <c r="W497" i="7"/>
  <c r="Y497" i="7"/>
  <c r="AC497" i="7"/>
  <c r="AG497" i="7"/>
  <c r="AI497" i="7"/>
  <c r="AK497" i="7"/>
  <c r="G520" i="7"/>
  <c r="L520" i="7"/>
  <c r="R520" i="7"/>
  <c r="V520" i="7"/>
  <c r="AB520" i="7"/>
  <c r="AH520" i="7"/>
  <c r="AO524" i="7"/>
  <c r="AN525" i="7"/>
  <c r="G467" i="7"/>
  <c r="Q467" i="7"/>
  <c r="W467" i="7"/>
  <c r="Y467" i="7"/>
  <c r="AA467" i="7"/>
  <c r="AC467" i="7"/>
  <c r="AG467" i="7"/>
  <c r="AH473" i="7"/>
  <c r="AJ496" i="7"/>
  <c r="E519" i="7"/>
  <c r="W519" i="7"/>
  <c r="AH519" i="7"/>
  <c r="AJ519" i="7"/>
  <c r="AL519" i="7"/>
  <c r="AN496" i="7"/>
  <c r="E472" i="7"/>
  <c r="M472" i="7"/>
  <c r="S472" i="7"/>
  <c r="U472" i="7"/>
  <c r="W472" i="7"/>
  <c r="Y472" i="7"/>
  <c r="AC472" i="7"/>
  <c r="AG472" i="7"/>
  <c r="AK472" i="7"/>
  <c r="AM472" i="7"/>
  <c r="C466" i="7"/>
  <c r="D466" i="7"/>
  <c r="E466" i="7"/>
  <c r="I466" i="7"/>
  <c r="M466" i="7"/>
  <c r="O466" i="7"/>
  <c r="Q466" i="7"/>
  <c r="S466" i="7"/>
  <c r="U466" i="7"/>
  <c r="Y466" i="7"/>
  <c r="AC466" i="7"/>
  <c r="AG466" i="7"/>
  <c r="AM466" i="7"/>
  <c r="J497" i="7"/>
  <c r="F497" i="7"/>
  <c r="L497" i="7"/>
  <c r="N497" i="7"/>
  <c r="P497" i="7"/>
  <c r="R497" i="7"/>
  <c r="V497" i="7"/>
  <c r="AF497" i="7"/>
  <c r="AH497" i="7"/>
  <c r="AL497" i="7"/>
  <c r="D520" i="7"/>
  <c r="H520" i="7"/>
  <c r="J520" i="7"/>
  <c r="N520" i="7"/>
  <c r="P520" i="7"/>
  <c r="T520" i="7"/>
  <c r="X520" i="7"/>
  <c r="Z520" i="7"/>
  <c r="AD520" i="7"/>
  <c r="AF520" i="7"/>
  <c r="AJ520" i="7"/>
  <c r="AL520" i="7"/>
  <c r="AO495" i="7"/>
  <c r="E467" i="7"/>
  <c r="D467" i="7"/>
  <c r="I467" i="7"/>
  <c r="K467" i="7"/>
  <c r="M467" i="7"/>
  <c r="O467" i="7"/>
  <c r="S467" i="7"/>
  <c r="U467" i="7"/>
  <c r="AE467" i="7"/>
  <c r="AI467" i="7"/>
  <c r="I498" i="7"/>
  <c r="L498" i="7"/>
  <c r="P498" i="7"/>
  <c r="R498" i="7"/>
  <c r="T498" i="7"/>
  <c r="V498" i="7"/>
  <c r="X498" i="7"/>
  <c r="Z498" i="7"/>
  <c r="AB498" i="7"/>
  <c r="AJ498" i="7"/>
  <c r="C521" i="7"/>
  <c r="H521" i="7"/>
  <c r="L521" i="7"/>
  <c r="N521" i="7"/>
  <c r="X521" i="7"/>
  <c r="AB521" i="7"/>
  <c r="AD521" i="7"/>
  <c r="AF521" i="7"/>
  <c r="AH521" i="7"/>
  <c r="AO491" i="7"/>
  <c r="H518" i="7"/>
  <c r="L518" i="7"/>
  <c r="P518" i="7"/>
  <c r="R518" i="7"/>
  <c r="Z518" i="7"/>
  <c r="AB518" i="7"/>
  <c r="AD518" i="7"/>
  <c r="AF518" i="7"/>
  <c r="AH518" i="7"/>
  <c r="AJ518" i="7"/>
  <c r="AL518" i="7"/>
  <c r="AJ473" i="7"/>
  <c r="J496" i="7"/>
  <c r="N496" i="7"/>
  <c r="V496" i="7"/>
  <c r="AD496" i="7"/>
  <c r="AL496" i="7"/>
  <c r="I519" i="7"/>
  <c r="Q519" i="7"/>
  <c r="Y519" i="7"/>
  <c r="AF519" i="7"/>
  <c r="AI519" i="7"/>
  <c r="AK519" i="7"/>
  <c r="AN495" i="7"/>
  <c r="L472" i="7"/>
  <c r="F472" i="7"/>
  <c r="K472" i="7"/>
  <c r="O472" i="7"/>
  <c r="Q472" i="7"/>
  <c r="AA472" i="7"/>
  <c r="AE472" i="7"/>
  <c r="AI472" i="7"/>
  <c r="G466" i="7"/>
  <c r="H466" i="7"/>
  <c r="J466" i="7"/>
  <c r="L466" i="7"/>
  <c r="N466" i="7"/>
  <c r="R466" i="7"/>
  <c r="Z466" i="7"/>
  <c r="AH466" i="7"/>
  <c r="E497" i="7"/>
  <c r="I497" i="7"/>
  <c r="T497" i="7"/>
  <c r="X497" i="7"/>
  <c r="Z497" i="7"/>
  <c r="AB497" i="7"/>
  <c r="AD497" i="7"/>
  <c r="AJ497" i="7"/>
  <c r="E520" i="7"/>
  <c r="I520" i="7"/>
  <c r="K520" i="7"/>
  <c r="O520" i="7"/>
  <c r="Y520" i="7"/>
  <c r="AA520" i="7"/>
  <c r="AC520" i="7"/>
  <c r="AE520" i="7"/>
  <c r="AG520" i="7"/>
  <c r="AN523" i="7"/>
  <c r="F467" i="7"/>
  <c r="L467" i="7"/>
  <c r="P467" i="7"/>
  <c r="V467" i="7"/>
  <c r="X467" i="7"/>
  <c r="AB467" i="7"/>
  <c r="AF467" i="7"/>
  <c r="AH467" i="7"/>
  <c r="AJ467" i="7"/>
  <c r="AL467" i="7"/>
  <c r="H498" i="7"/>
  <c r="J498" i="7"/>
  <c r="F498" i="7"/>
  <c r="N498" i="7"/>
  <c r="AD498" i="7"/>
  <c r="AF498" i="7"/>
  <c r="AH498" i="7"/>
  <c r="AL498" i="7"/>
  <c r="E521" i="7"/>
  <c r="G521" i="7"/>
  <c r="K521" i="7"/>
  <c r="M521" i="7"/>
  <c r="S521" i="7"/>
  <c r="AC521" i="7"/>
  <c r="AE521" i="7"/>
  <c r="AG521" i="7"/>
  <c r="AM521" i="7"/>
  <c r="D518" i="7"/>
  <c r="G518" i="7"/>
  <c r="I518" i="7"/>
  <c r="M518" i="7"/>
  <c r="S518" i="7"/>
  <c r="U518" i="7"/>
  <c r="Y518" i="7"/>
  <c r="AA518" i="7"/>
  <c r="AE518" i="7"/>
  <c r="AP386" i="7"/>
  <c r="AP381" i="7"/>
  <c r="AO334" i="7"/>
  <c r="AN469" i="7"/>
  <c r="AM522" i="7"/>
  <c r="AL385" i="7"/>
  <c r="AJ385" i="7"/>
  <c r="AH385" i="7"/>
  <c r="AF385" i="7"/>
  <c r="AC522" i="7"/>
  <c r="AB385" i="7"/>
  <c r="Y522" i="7"/>
  <c r="X385" i="7"/>
  <c r="V385" i="7"/>
  <c r="T385" i="7"/>
  <c r="Q522" i="7"/>
  <c r="P385" i="7"/>
  <c r="M522" i="7"/>
  <c r="L385" i="7"/>
  <c r="I522" i="7"/>
  <c r="C522" i="7"/>
  <c r="C385" i="7"/>
  <c r="F385" i="7"/>
  <c r="AL499" i="7"/>
  <c r="AJ499" i="7"/>
  <c r="AI362" i="7"/>
  <c r="AF499" i="7"/>
  <c r="AE362" i="7"/>
  <c r="AB499" i="7"/>
  <c r="AA362" i="7"/>
  <c r="X499" i="7"/>
  <c r="V499" i="7"/>
  <c r="U362" i="7"/>
  <c r="R499" i="7"/>
  <c r="Q362" i="7"/>
  <c r="N499" i="7"/>
  <c r="D499" i="7"/>
  <c r="L499" i="7"/>
  <c r="M499" i="7"/>
  <c r="H362" i="7"/>
  <c r="F362" i="7"/>
  <c r="C362" i="7"/>
  <c r="AM354" i="7"/>
  <c r="AK354" i="7"/>
  <c r="AI354" i="7"/>
  <c r="AG354" i="7"/>
  <c r="AD491" i="7"/>
  <c r="AB491" i="7"/>
  <c r="Z491" i="7"/>
  <c r="Y354" i="7"/>
  <c r="V491" i="7"/>
  <c r="T491" i="7"/>
  <c r="R491" i="7"/>
  <c r="Q354" i="7"/>
  <c r="O354" i="7"/>
  <c r="L491" i="7"/>
  <c r="J491" i="7"/>
  <c r="H491" i="7"/>
  <c r="D491" i="7"/>
  <c r="E354" i="7"/>
  <c r="AN331" i="7"/>
  <c r="AL331" i="7"/>
  <c r="AI468" i="7"/>
  <c r="AH331" i="7"/>
  <c r="AE468" i="7"/>
  <c r="AC468" i="7"/>
  <c r="AB331" i="7"/>
  <c r="Z331" i="7"/>
  <c r="X331" i="7"/>
  <c r="V331" i="7"/>
  <c r="S468" i="7"/>
  <c r="Q468" i="7"/>
  <c r="P331" i="7"/>
  <c r="N331" i="7"/>
  <c r="K468" i="7"/>
  <c r="J331" i="7"/>
  <c r="G468" i="7"/>
  <c r="I331" i="7"/>
  <c r="E331" i="7"/>
  <c r="AN381" i="7"/>
  <c r="AK381" i="7"/>
  <c r="AG518" i="7"/>
  <c r="AC518" i="7"/>
  <c r="X518" i="7"/>
  <c r="Q381" i="7"/>
  <c r="I381" i="7"/>
  <c r="AO384" i="7"/>
  <c r="AI384" i="7"/>
  <c r="Z521" i="7"/>
  <c r="R521" i="7"/>
  <c r="J521" i="7"/>
  <c r="AN361" i="7"/>
  <c r="AE498" i="7"/>
  <c r="X361" i="7"/>
  <c r="O498" i="7"/>
  <c r="K498" i="7"/>
  <c r="AK467" i="7"/>
  <c r="AL673" i="7"/>
  <c r="AL645" i="7" s="1"/>
  <c r="AK705" i="7"/>
  <c r="AK677" i="7" s="1"/>
  <c r="AK106" i="7" s="1"/>
  <c r="AP328" i="7"/>
  <c r="AP358" i="7"/>
  <c r="AP335" i="7"/>
  <c r="AP330" i="7"/>
  <c r="AO330" i="7"/>
  <c r="AO380" i="7"/>
  <c r="AL522" i="7"/>
  <c r="AK385" i="7"/>
  <c r="AH522" i="7"/>
  <c r="AF522" i="7"/>
  <c r="AD522" i="7"/>
  <c r="AB522" i="7"/>
  <c r="Z522" i="7"/>
  <c r="Y385" i="7"/>
  <c r="V522" i="7"/>
  <c r="T522" i="7"/>
  <c r="R522" i="7"/>
  <c r="Q385" i="7"/>
  <c r="N522" i="7"/>
  <c r="M385" i="7"/>
  <c r="H522" i="7"/>
  <c r="D522" i="7"/>
  <c r="J522" i="7"/>
  <c r="G385" i="7"/>
  <c r="J385" i="7"/>
  <c r="AM362" i="7"/>
  <c r="AK362" i="7"/>
  <c r="AH499" i="7"/>
  <c r="AG362" i="7"/>
  <c r="AD499" i="7"/>
  <c r="AC362" i="7"/>
  <c r="Z499" i="7"/>
  <c r="Y362" i="7"/>
  <c r="W362" i="7"/>
  <c r="T499" i="7"/>
  <c r="S362" i="7"/>
  <c r="P499" i="7"/>
  <c r="O362" i="7"/>
  <c r="F499" i="7"/>
  <c r="I499" i="7"/>
  <c r="J499" i="7"/>
  <c r="J362" i="7"/>
  <c r="D362" i="7"/>
  <c r="AN354" i="7"/>
  <c r="AL354" i="7"/>
  <c r="AI491" i="7"/>
  <c r="AG491" i="7"/>
  <c r="AE491" i="7"/>
  <c r="AD354" i="7"/>
  <c r="AB354" i="7"/>
  <c r="Z354" i="7"/>
  <c r="W491" i="7"/>
  <c r="V354" i="7"/>
  <c r="T354" i="7"/>
  <c r="R354" i="7"/>
  <c r="O491" i="7"/>
  <c r="M491" i="7"/>
  <c r="K491" i="7"/>
  <c r="J354" i="7"/>
  <c r="G491" i="7"/>
  <c r="G354" i="7"/>
  <c r="F354" i="7"/>
  <c r="AM468" i="7"/>
  <c r="AK468" i="7"/>
  <c r="AJ331" i="7"/>
  <c r="AG468" i="7"/>
  <c r="AF331" i="7"/>
  <c r="AD331" i="7"/>
  <c r="AA468" i="7"/>
  <c r="Y468" i="7"/>
  <c r="W468" i="7"/>
  <c r="U468" i="7"/>
  <c r="T331" i="7"/>
  <c r="R331" i="7"/>
  <c r="O468" i="7"/>
  <c r="M468" i="7"/>
  <c r="L331" i="7"/>
  <c r="I468" i="7"/>
  <c r="C468" i="7"/>
  <c r="D331" i="7"/>
  <c r="F331" i="7"/>
  <c r="AM381" i="7"/>
  <c r="AI518" i="7"/>
  <c r="AG381" i="7"/>
  <c r="AC381" i="7"/>
  <c r="V518" i="7"/>
  <c r="N518" i="7"/>
  <c r="F518" i="7"/>
  <c r="AO520" i="7"/>
  <c r="AG384" i="7"/>
  <c r="Y384" i="7"/>
  <c r="P521" i="7"/>
  <c r="I521" i="7"/>
  <c r="AL361" i="7"/>
  <c r="AC498" i="7"/>
  <c r="V361" i="7"/>
  <c r="N361" i="7"/>
  <c r="D361" i="7"/>
  <c r="AJ330" i="7"/>
  <c r="AP490" i="7"/>
  <c r="AP464" i="7"/>
  <c r="AP507" i="7"/>
  <c r="AP519" i="7" s="1"/>
  <c r="AP382" i="7"/>
  <c r="AP486" i="7"/>
  <c r="AP498" i="7" s="1"/>
  <c r="AP361" i="7"/>
  <c r="AP509" i="7"/>
  <c r="AP521" i="7" s="1"/>
  <c r="AP384" i="7"/>
  <c r="AP481" i="7"/>
  <c r="AP493" i="7" s="1"/>
  <c r="AP356" i="7"/>
  <c r="C379" i="7"/>
  <c r="D379" i="7"/>
  <c r="C516" i="7"/>
  <c r="F379" i="7"/>
  <c r="D516" i="7"/>
  <c r="E379" i="7"/>
  <c r="G379" i="7"/>
  <c r="E516" i="7"/>
  <c r="F516" i="7"/>
  <c r="H379" i="7"/>
  <c r="G516" i="7"/>
  <c r="H516" i="7"/>
  <c r="I379" i="7"/>
  <c r="I516" i="7"/>
  <c r="J379" i="7"/>
  <c r="J516" i="7"/>
  <c r="K379" i="7"/>
  <c r="K516" i="7"/>
  <c r="L379" i="7"/>
  <c r="M379" i="7"/>
  <c r="N379" i="7"/>
  <c r="L516" i="7"/>
  <c r="N516" i="7"/>
  <c r="M516" i="7"/>
  <c r="O379" i="7"/>
  <c r="O516" i="7"/>
  <c r="P379" i="7"/>
  <c r="Q379" i="7"/>
  <c r="P516" i="7"/>
  <c r="R379" i="7"/>
  <c r="Q516" i="7"/>
  <c r="S379" i="7"/>
  <c r="R516" i="7"/>
  <c r="S516" i="7"/>
  <c r="T379" i="7"/>
  <c r="T516" i="7"/>
  <c r="U379" i="7"/>
  <c r="V379" i="7"/>
  <c r="U516" i="7"/>
  <c r="V516" i="7"/>
  <c r="W379" i="7"/>
  <c r="X379" i="7"/>
  <c r="W516" i="7"/>
  <c r="Y379" i="7"/>
  <c r="X516" i="7"/>
  <c r="Y516" i="7"/>
  <c r="Z379" i="7"/>
  <c r="AA379" i="7"/>
  <c r="Z516" i="7"/>
  <c r="AA516" i="7"/>
  <c r="AB379" i="7"/>
  <c r="AC379" i="7"/>
  <c r="AB516" i="7"/>
  <c r="AD379" i="7"/>
  <c r="AC516" i="7"/>
  <c r="AD516" i="7"/>
  <c r="AE379" i="7"/>
  <c r="AF379" i="7"/>
  <c r="AE516" i="7"/>
  <c r="AG379" i="7"/>
  <c r="AF516" i="7"/>
  <c r="AH379" i="7"/>
  <c r="AG516" i="7"/>
  <c r="AH516" i="7"/>
  <c r="AI379" i="7"/>
  <c r="AI516" i="7"/>
  <c r="AJ379" i="7"/>
  <c r="AJ516" i="7"/>
  <c r="AK379" i="7"/>
  <c r="AL379" i="7"/>
  <c r="AK516" i="7"/>
  <c r="AL516" i="7"/>
  <c r="AM379" i="7"/>
  <c r="AM516" i="7"/>
  <c r="AN379" i="7"/>
  <c r="AN516" i="7"/>
  <c r="AO379" i="7"/>
  <c r="AP461" i="7"/>
  <c r="AP473" i="7" s="1"/>
  <c r="AP336" i="7"/>
  <c r="C327" i="7"/>
  <c r="D327" i="7"/>
  <c r="C464" i="7"/>
  <c r="F327" i="7"/>
  <c r="D464" i="7"/>
  <c r="E327" i="7"/>
  <c r="F464" i="7"/>
  <c r="E464" i="7"/>
  <c r="G327" i="7"/>
  <c r="G464" i="7"/>
  <c r="H327" i="7"/>
  <c r="I327" i="7"/>
  <c r="H464" i="7"/>
  <c r="I464" i="7"/>
  <c r="J327" i="7"/>
  <c r="J464" i="7"/>
  <c r="K327" i="7"/>
  <c r="M327" i="7"/>
  <c r="L327" i="7"/>
  <c r="K464" i="7"/>
  <c r="N327" i="7"/>
  <c r="L464" i="7"/>
  <c r="M464" i="7"/>
  <c r="N464" i="7"/>
  <c r="O327" i="7"/>
  <c r="O464" i="7"/>
  <c r="P327" i="7"/>
  <c r="Q327" i="7"/>
  <c r="P464" i="7"/>
  <c r="R327" i="7"/>
  <c r="Q464" i="7"/>
  <c r="S327" i="7"/>
  <c r="R464" i="7"/>
  <c r="S464" i="7"/>
  <c r="T327" i="7"/>
  <c r="U327" i="7"/>
  <c r="T464" i="7"/>
  <c r="V327" i="7"/>
  <c r="U464" i="7"/>
  <c r="W327" i="7"/>
  <c r="V464" i="7"/>
  <c r="X327" i="7"/>
  <c r="W464" i="7"/>
  <c r="X464" i="7"/>
  <c r="Y327" i="7"/>
  <c r="Z327" i="7"/>
  <c r="Y464" i="7"/>
  <c r="AA327" i="7"/>
  <c r="AB327" i="7"/>
  <c r="Z464" i="7"/>
  <c r="AC327" i="7"/>
  <c r="AA464" i="7"/>
  <c r="AB464" i="7"/>
  <c r="AC464" i="7"/>
  <c r="AD327" i="7"/>
  <c r="AE327" i="7"/>
  <c r="AD464" i="7"/>
  <c r="AF327" i="7"/>
  <c r="AE464" i="7"/>
  <c r="AG327" i="7"/>
  <c r="AF464" i="7"/>
  <c r="AG464" i="7"/>
  <c r="AH327" i="7"/>
  <c r="AI327" i="7"/>
  <c r="AH464" i="7"/>
  <c r="AJ327" i="7"/>
  <c r="AI464" i="7"/>
  <c r="AJ464" i="7"/>
  <c r="AK327" i="7"/>
  <c r="AK464" i="7"/>
  <c r="AL327" i="7"/>
  <c r="AL464" i="7"/>
  <c r="AM327" i="7"/>
  <c r="AM464" i="7"/>
  <c r="AN327" i="7"/>
  <c r="AO327" i="7"/>
  <c r="AN464" i="7"/>
  <c r="AP457" i="7"/>
  <c r="AP469" i="7" s="1"/>
  <c r="AP332" i="7"/>
  <c r="AP484" i="7"/>
  <c r="AP496" i="7" s="1"/>
  <c r="AP359" i="7"/>
  <c r="AP510" i="7"/>
  <c r="AP522" i="7" s="1"/>
  <c r="AP385" i="7"/>
  <c r="AO516" i="7"/>
  <c r="AP379" i="7"/>
  <c r="AP454" i="7"/>
  <c r="AP466" i="7" s="1"/>
  <c r="AP329" i="7"/>
  <c r="C353" i="7"/>
  <c r="D353" i="7"/>
  <c r="F353" i="7"/>
  <c r="C490" i="7"/>
  <c r="D490" i="7"/>
  <c r="E353" i="7"/>
  <c r="F490" i="7"/>
  <c r="G353" i="7"/>
  <c r="H353" i="7"/>
  <c r="G490" i="7"/>
  <c r="E490" i="7"/>
  <c r="I353" i="7"/>
  <c r="H490" i="7"/>
  <c r="I490" i="7"/>
  <c r="J353" i="7"/>
  <c r="K353" i="7"/>
  <c r="J490" i="7"/>
  <c r="K490" i="7"/>
  <c r="L353" i="7"/>
  <c r="L490" i="7"/>
  <c r="M353" i="7"/>
  <c r="M490" i="7"/>
  <c r="N353" i="7"/>
  <c r="N490" i="7"/>
  <c r="O353" i="7"/>
  <c r="P353" i="7"/>
  <c r="O490" i="7"/>
  <c r="P490" i="7"/>
  <c r="Q353" i="7"/>
  <c r="R353" i="7"/>
  <c r="Q490" i="7"/>
  <c r="S353" i="7"/>
  <c r="R490" i="7"/>
  <c r="S490" i="7"/>
  <c r="T353" i="7"/>
  <c r="T490" i="7"/>
  <c r="U353" i="7"/>
  <c r="U490" i="7"/>
  <c r="V353" i="7"/>
  <c r="V490" i="7"/>
  <c r="W353" i="7"/>
  <c r="W490" i="7"/>
  <c r="X353" i="7"/>
  <c r="X490" i="7"/>
  <c r="Y353" i="7"/>
  <c r="Y490" i="7"/>
  <c r="Z353" i="7"/>
  <c r="Z490" i="7"/>
  <c r="AA353" i="7"/>
  <c r="AB353" i="7"/>
  <c r="AA490" i="7"/>
  <c r="AC353" i="7"/>
  <c r="AB490" i="7"/>
  <c r="AC490" i="7"/>
  <c r="AD353" i="7"/>
  <c r="AE353" i="7"/>
  <c r="AD490" i="7"/>
  <c r="AF353" i="7"/>
  <c r="AE490" i="7"/>
  <c r="AG353" i="7"/>
  <c r="AF490" i="7"/>
  <c r="AG490" i="7"/>
  <c r="AH353" i="7"/>
  <c r="AH490" i="7"/>
  <c r="AI353" i="7"/>
  <c r="AJ353" i="7"/>
  <c r="AI490" i="7"/>
  <c r="AK353" i="7"/>
  <c r="AJ490" i="7"/>
  <c r="AK490" i="7"/>
  <c r="AL353" i="7"/>
  <c r="AM353" i="7"/>
  <c r="AL490" i="7"/>
  <c r="AM490" i="7"/>
  <c r="AN353" i="7"/>
  <c r="AO353" i="7"/>
  <c r="AN490" i="7"/>
  <c r="AP516" i="7"/>
  <c r="AP513" i="7"/>
  <c r="AP525" i="7" s="1"/>
  <c r="AP388" i="7"/>
  <c r="AP512" i="7"/>
  <c r="AP524" i="7" s="1"/>
  <c r="AP387" i="7"/>
  <c r="AP327" i="7"/>
  <c r="AP505" i="7"/>
  <c r="AP517" i="7" s="1"/>
  <c r="AP380" i="7"/>
  <c r="AP456" i="7"/>
  <c r="AP468" i="7" s="1"/>
  <c r="AP331" i="7"/>
  <c r="AP508" i="7"/>
  <c r="AP520" i="7" s="1"/>
  <c r="AP383" i="7"/>
  <c r="AO490" i="7"/>
  <c r="AP459" i="7"/>
  <c r="AP471" i="7" s="1"/>
  <c r="AP334" i="7"/>
  <c r="AP480" i="7"/>
  <c r="AP492" i="7" s="1"/>
  <c r="AP355" i="7"/>
  <c r="AP458" i="7"/>
  <c r="AP470" i="7" s="1"/>
  <c r="AP333" i="7"/>
  <c r="AO464" i="7"/>
  <c r="AO737" i="7"/>
  <c r="AO709" i="7" s="1"/>
  <c r="AO107" i="7" s="1"/>
  <c r="AO123" i="7"/>
  <c r="AO124" i="7" s="1"/>
  <c r="AP485" i="7"/>
  <c r="AP497" i="7" s="1"/>
  <c r="AP460" i="7"/>
  <c r="AP472" i="7" s="1"/>
  <c r="AP455" i="7"/>
  <c r="AJ737" i="7"/>
  <c r="AJ709" i="7" s="1"/>
  <c r="AJ107" i="7" s="1"/>
  <c r="AK737" i="7"/>
  <c r="AK709" i="7" s="1"/>
  <c r="AK107" i="7" s="1"/>
  <c r="AG737" i="7"/>
  <c r="AG709" i="7" s="1"/>
  <c r="AG107" i="7" s="1"/>
  <c r="AN737" i="7"/>
  <c r="AN709" i="7" s="1"/>
  <c r="AN107" i="7" s="1"/>
  <c r="AP506" i="7"/>
  <c r="AF737" i="7"/>
  <c r="AF709" i="7" s="1"/>
  <c r="AF107" i="7" s="1"/>
  <c r="AC737" i="7"/>
  <c r="AC709" i="7" s="1"/>
  <c r="AC107" i="7" s="1"/>
  <c r="AP483" i="7"/>
  <c r="AP479" i="7"/>
  <c r="AP511" i="7"/>
  <c r="X737" i="7"/>
  <c r="X709" i="7" s="1"/>
  <c r="X107" i="7" s="1"/>
  <c r="AP453" i="7"/>
  <c r="AB737" i="7"/>
  <c r="AB709" i="7" s="1"/>
  <c r="AB107" i="7" s="1"/>
  <c r="AP482" i="7"/>
  <c r="Y737" i="7"/>
  <c r="Y709" i="7" s="1"/>
  <c r="Y107" i="7" s="1"/>
  <c r="B732" i="7"/>
  <c r="B664" i="7"/>
  <c r="B731" i="7"/>
  <c r="B736" i="7"/>
  <c r="B735" i="7"/>
  <c r="B729" i="7"/>
  <c r="B734" i="7"/>
  <c r="B730" i="7"/>
  <c r="B733" i="7"/>
  <c r="B728" i="7"/>
  <c r="B665" i="7"/>
  <c r="B696" i="7"/>
  <c r="B697" i="7"/>
  <c r="B666" i="7"/>
  <c r="D727" i="7"/>
  <c r="D737" i="7" s="1"/>
  <c r="D709" i="7" s="1"/>
  <c r="D107" i="7" s="1"/>
  <c r="C727" i="7"/>
  <c r="E727" i="7"/>
  <c r="E737" i="7" s="1"/>
  <c r="E709" i="7" s="1"/>
  <c r="E107" i="7" s="1"/>
  <c r="F727" i="7"/>
  <c r="F737" i="7" s="1"/>
  <c r="F709" i="7" s="1"/>
  <c r="F107" i="7" s="1"/>
  <c r="G727" i="7"/>
  <c r="G737" i="7" s="1"/>
  <c r="G709" i="7" s="1"/>
  <c r="G107" i="7" s="1"/>
  <c r="H727" i="7"/>
  <c r="H737" i="7" s="1"/>
  <c r="H709" i="7" s="1"/>
  <c r="H107" i="7" s="1"/>
  <c r="I727" i="7"/>
  <c r="I737" i="7" s="1"/>
  <c r="I709" i="7" s="1"/>
  <c r="I107" i="7" s="1"/>
  <c r="J727" i="7"/>
  <c r="J737" i="7" s="1"/>
  <c r="J709" i="7" s="1"/>
  <c r="J107" i="7" s="1"/>
  <c r="K727" i="7"/>
  <c r="K737" i="7" s="1"/>
  <c r="K709" i="7" s="1"/>
  <c r="K107" i="7" s="1"/>
  <c r="L727" i="7"/>
  <c r="L737" i="7" s="1"/>
  <c r="L709" i="7" s="1"/>
  <c r="L107" i="7" s="1"/>
  <c r="M727" i="7"/>
  <c r="M737" i="7" s="1"/>
  <c r="M709" i="7" s="1"/>
  <c r="M107" i="7" s="1"/>
  <c r="N727" i="7"/>
  <c r="N737" i="7" s="1"/>
  <c r="N709" i="7" s="1"/>
  <c r="N107" i="7" s="1"/>
  <c r="O727" i="7"/>
  <c r="O737" i="7" s="1"/>
  <c r="O709" i="7" s="1"/>
  <c r="O107" i="7" s="1"/>
  <c r="P727" i="7"/>
  <c r="P737" i="7" s="1"/>
  <c r="P709" i="7" s="1"/>
  <c r="P107" i="7" s="1"/>
  <c r="Q727" i="7"/>
  <c r="Q737" i="7" s="1"/>
  <c r="Q709" i="7" s="1"/>
  <c r="Q107" i="7" s="1"/>
  <c r="R727" i="7"/>
  <c r="R737" i="7" s="1"/>
  <c r="R709" i="7" s="1"/>
  <c r="R107" i="7" s="1"/>
  <c r="S727" i="7"/>
  <c r="S737" i="7" s="1"/>
  <c r="S709" i="7" s="1"/>
  <c r="S107" i="7" s="1"/>
  <c r="T727" i="7"/>
  <c r="T737" i="7" s="1"/>
  <c r="T709" i="7" s="1"/>
  <c r="T107" i="7" s="1"/>
  <c r="U727" i="7"/>
  <c r="U737" i="7" s="1"/>
  <c r="U709" i="7" s="1"/>
  <c r="U107" i="7" s="1"/>
  <c r="V727" i="7"/>
  <c r="V737" i="7" s="1"/>
  <c r="V709" i="7" s="1"/>
  <c r="V107" i="7" s="1"/>
  <c r="AP705" i="7"/>
  <c r="AP677" i="7" s="1"/>
  <c r="AP106" i="7" s="1"/>
  <c r="AP113" i="7"/>
  <c r="D695" i="7"/>
  <c r="D705" i="7" s="1"/>
  <c r="D677" i="7" s="1"/>
  <c r="D106" i="7" s="1"/>
  <c r="C695" i="7"/>
  <c r="E695" i="7"/>
  <c r="E705" i="7" s="1"/>
  <c r="E677" i="7" s="1"/>
  <c r="E106" i="7" s="1"/>
  <c r="F695" i="7"/>
  <c r="F705" i="7" s="1"/>
  <c r="F677" i="7" s="1"/>
  <c r="F106" i="7" s="1"/>
  <c r="G695" i="7"/>
  <c r="G705" i="7" s="1"/>
  <c r="G677" i="7" s="1"/>
  <c r="G106" i="7" s="1"/>
  <c r="H695" i="7"/>
  <c r="H705" i="7" s="1"/>
  <c r="H677" i="7" s="1"/>
  <c r="H106" i="7" s="1"/>
  <c r="I695" i="7"/>
  <c r="I705" i="7" s="1"/>
  <c r="I677" i="7" s="1"/>
  <c r="I106" i="7" s="1"/>
  <c r="J695" i="7"/>
  <c r="J705" i="7" s="1"/>
  <c r="J677" i="7" s="1"/>
  <c r="J106" i="7" s="1"/>
  <c r="K695" i="7"/>
  <c r="K705" i="7" s="1"/>
  <c r="K677" i="7" s="1"/>
  <c r="K106" i="7" s="1"/>
  <c r="L695" i="7"/>
  <c r="L705" i="7" s="1"/>
  <c r="L677" i="7" s="1"/>
  <c r="L106" i="7" s="1"/>
  <c r="M695" i="7"/>
  <c r="M705" i="7" s="1"/>
  <c r="M677" i="7" s="1"/>
  <c r="N695" i="7"/>
  <c r="N705" i="7" s="1"/>
  <c r="N677" i="7" s="1"/>
  <c r="O695" i="7"/>
  <c r="O705" i="7" s="1"/>
  <c r="O677" i="7" s="1"/>
  <c r="P695" i="7"/>
  <c r="P705" i="7" s="1"/>
  <c r="P677" i="7" s="1"/>
  <c r="Q695" i="7"/>
  <c r="Q705" i="7" s="1"/>
  <c r="Q677" i="7" s="1"/>
  <c r="D663" i="7"/>
  <c r="D673" i="7" s="1"/>
  <c r="D645" i="7" s="1"/>
  <c r="C663" i="7"/>
  <c r="E663" i="7"/>
  <c r="E673" i="7" s="1"/>
  <c r="E645" i="7" s="1"/>
  <c r="F663" i="7"/>
  <c r="F673" i="7" s="1"/>
  <c r="F645" i="7" s="1"/>
  <c r="G663" i="7"/>
  <c r="G673" i="7" s="1"/>
  <c r="G645" i="7" s="1"/>
  <c r="H663" i="7"/>
  <c r="H673" i="7" s="1"/>
  <c r="H645" i="7" s="1"/>
  <c r="I663" i="7"/>
  <c r="I673" i="7" s="1"/>
  <c r="I645" i="7" s="1"/>
  <c r="J663" i="7"/>
  <c r="J673" i="7" s="1"/>
  <c r="J645" i="7" s="1"/>
  <c r="K663" i="7"/>
  <c r="K673" i="7" s="1"/>
  <c r="K645" i="7" s="1"/>
  <c r="L663" i="7"/>
  <c r="L673" i="7" s="1"/>
  <c r="L645" i="7" s="1"/>
  <c r="M663" i="7"/>
  <c r="M673" i="7" s="1"/>
  <c r="M645" i="7" s="1"/>
  <c r="N663" i="7"/>
  <c r="N673" i="7" s="1"/>
  <c r="N645" i="7" s="1"/>
  <c r="AA389" i="7" l="1"/>
  <c r="AM363" i="7"/>
  <c r="Z500" i="7"/>
  <c r="AL337" i="7"/>
  <c r="AM526" i="7"/>
  <c r="AF389" i="7"/>
  <c r="H389" i="7"/>
  <c r="AB337" i="7"/>
  <c r="O389" i="7"/>
  <c r="L363" i="7"/>
  <c r="X337" i="7"/>
  <c r="B330" i="7"/>
  <c r="B358" i="7"/>
  <c r="B357" i="7"/>
  <c r="AG500" i="7"/>
  <c r="AF363" i="7"/>
  <c r="W500" i="7"/>
  <c r="AB474" i="7"/>
  <c r="AL526" i="7"/>
  <c r="W363" i="7"/>
  <c r="H500" i="7"/>
  <c r="S337" i="7"/>
  <c r="I337" i="7"/>
  <c r="T389" i="7"/>
  <c r="L389" i="7"/>
  <c r="B360" i="7"/>
  <c r="B386" i="7"/>
  <c r="AO474" i="7"/>
  <c r="B492" i="7"/>
  <c r="B383" i="7"/>
  <c r="B380" i="7"/>
  <c r="B524" i="7"/>
  <c r="AN500" i="7"/>
  <c r="AL500" i="7"/>
  <c r="AJ500" i="7"/>
  <c r="AI363" i="7"/>
  <c r="AF500" i="7"/>
  <c r="AD500" i="7"/>
  <c r="AB500" i="7"/>
  <c r="AA363" i="7"/>
  <c r="Y363" i="7"/>
  <c r="U363" i="7"/>
  <c r="R500" i="7"/>
  <c r="Q363" i="7"/>
  <c r="O363" i="7"/>
  <c r="M363" i="7"/>
  <c r="J500" i="7"/>
  <c r="H363" i="7"/>
  <c r="D500" i="7"/>
  <c r="AO526" i="7"/>
  <c r="B496" i="7"/>
  <c r="AO337" i="7"/>
  <c r="AL474" i="7"/>
  <c r="AJ474" i="7"/>
  <c r="AI337" i="7"/>
  <c r="AG337" i="7"/>
  <c r="AE337" i="7"/>
  <c r="AA474" i="7"/>
  <c r="AA337" i="7"/>
  <c r="X474" i="7"/>
  <c r="W337" i="7"/>
  <c r="U337" i="7"/>
  <c r="Q337" i="7"/>
  <c r="N474" i="7"/>
  <c r="K474" i="7"/>
  <c r="J474" i="7"/>
  <c r="E474" i="7"/>
  <c r="F337" i="7"/>
  <c r="B336" i="7"/>
  <c r="AN389" i="7"/>
  <c r="AK526" i="7"/>
  <c r="AJ389" i="7"/>
  <c r="AG526" i="7"/>
  <c r="AE526" i="7"/>
  <c r="AC526" i="7"/>
  <c r="AB389" i="7"/>
  <c r="Z389" i="7"/>
  <c r="W526" i="7"/>
  <c r="U526" i="7"/>
  <c r="Q526" i="7"/>
  <c r="P389" i="7"/>
  <c r="N526" i="7"/>
  <c r="J389" i="7"/>
  <c r="G526" i="7"/>
  <c r="G389" i="7"/>
  <c r="B493" i="7"/>
  <c r="B498" i="7"/>
  <c r="B354" i="7"/>
  <c r="B499" i="7"/>
  <c r="B521" i="7"/>
  <c r="B381" i="7"/>
  <c r="B335" i="7"/>
  <c r="B382" i="7"/>
  <c r="B328" i="7"/>
  <c r="J363" i="7"/>
  <c r="B334" i="7"/>
  <c r="B520" i="7"/>
  <c r="B517" i="7"/>
  <c r="B388" i="7"/>
  <c r="AO363" i="7"/>
  <c r="AK363" i="7"/>
  <c r="AH500" i="7"/>
  <c r="AG363" i="7"/>
  <c r="AE363" i="7"/>
  <c r="AC363" i="7"/>
  <c r="X500" i="7"/>
  <c r="V500" i="7"/>
  <c r="T500" i="7"/>
  <c r="S363" i="7"/>
  <c r="P500" i="7"/>
  <c r="N500" i="7"/>
  <c r="L500" i="7"/>
  <c r="K363" i="7"/>
  <c r="I363" i="7"/>
  <c r="G363" i="7"/>
  <c r="B332" i="7"/>
  <c r="AN337" i="7"/>
  <c r="AI474" i="7"/>
  <c r="AH337" i="7"/>
  <c r="AE474" i="7"/>
  <c r="AD337" i="7"/>
  <c r="AC337" i="7"/>
  <c r="Y474" i="7"/>
  <c r="W474" i="7"/>
  <c r="U474" i="7"/>
  <c r="T337" i="7"/>
  <c r="Q474" i="7"/>
  <c r="P337" i="7"/>
  <c r="M474" i="7"/>
  <c r="L337" i="7"/>
  <c r="J337" i="7"/>
  <c r="H337" i="7"/>
  <c r="F474" i="7"/>
  <c r="B473" i="7"/>
  <c r="AL389" i="7"/>
  <c r="AI526" i="7"/>
  <c r="AH389" i="7"/>
  <c r="AD389" i="7"/>
  <c r="AA526" i="7"/>
  <c r="Y526" i="7"/>
  <c r="X389" i="7"/>
  <c r="V389" i="7"/>
  <c r="S526" i="7"/>
  <c r="R389" i="7"/>
  <c r="O526" i="7"/>
  <c r="L526" i="7"/>
  <c r="K526" i="7"/>
  <c r="I526" i="7"/>
  <c r="E389" i="7"/>
  <c r="D389" i="7"/>
  <c r="B384" i="7"/>
  <c r="B472" i="7"/>
  <c r="B471" i="7"/>
  <c r="B331" i="7"/>
  <c r="AN363" i="7"/>
  <c r="AL363" i="7"/>
  <c r="AI500" i="7"/>
  <c r="AH363" i="7"/>
  <c r="AE500" i="7"/>
  <c r="AD363" i="7"/>
  <c r="AA500" i="7"/>
  <c r="Z363" i="7"/>
  <c r="X363" i="7"/>
  <c r="V363" i="7"/>
  <c r="T363" i="7"/>
  <c r="Q500" i="7"/>
  <c r="O500" i="7"/>
  <c r="N363" i="7"/>
  <c r="E500" i="7"/>
  <c r="F500" i="7"/>
  <c r="F363" i="7"/>
  <c r="B466" i="7"/>
  <c r="B522" i="7"/>
  <c r="AM474" i="7"/>
  <c r="AK474" i="7"/>
  <c r="AJ337" i="7"/>
  <c r="AG474" i="7"/>
  <c r="AF337" i="7"/>
  <c r="AC474" i="7"/>
  <c r="Z474" i="7"/>
  <c r="Z337" i="7"/>
  <c r="V337" i="7"/>
  <c r="S474" i="7"/>
  <c r="R337" i="7"/>
  <c r="O474" i="7"/>
  <c r="L474" i="7"/>
  <c r="M337" i="7"/>
  <c r="I474" i="7"/>
  <c r="G474" i="7"/>
  <c r="E337" i="7"/>
  <c r="D337" i="7"/>
  <c r="AO389" i="7"/>
  <c r="AM389" i="7"/>
  <c r="AK389" i="7"/>
  <c r="AI389" i="7"/>
  <c r="AF526" i="7"/>
  <c r="AE389" i="7"/>
  <c r="AB526" i="7"/>
  <c r="Z526" i="7"/>
  <c r="X526" i="7"/>
  <c r="W389" i="7"/>
  <c r="U389" i="7"/>
  <c r="R526" i="7"/>
  <c r="P526" i="7"/>
  <c r="N389" i="7"/>
  <c r="K389" i="7"/>
  <c r="I389" i="7"/>
  <c r="F526" i="7"/>
  <c r="D526" i="7"/>
  <c r="B519" i="7"/>
  <c r="B362" i="7"/>
  <c r="B497" i="7"/>
  <c r="B355" i="7"/>
  <c r="AO500" i="7"/>
  <c r="B468" i="7"/>
  <c r="B387" i="7"/>
  <c r="AM500" i="7"/>
  <c r="AK500" i="7"/>
  <c r="AJ363" i="7"/>
  <c r="AC500" i="7"/>
  <c r="AB363" i="7"/>
  <c r="Y500" i="7"/>
  <c r="U500" i="7"/>
  <c r="S500" i="7"/>
  <c r="R363" i="7"/>
  <c r="P363" i="7"/>
  <c r="M500" i="7"/>
  <c r="K500" i="7"/>
  <c r="I500" i="7"/>
  <c r="G500" i="7"/>
  <c r="E363" i="7"/>
  <c r="D363" i="7"/>
  <c r="AN474" i="7"/>
  <c r="AM337" i="7"/>
  <c r="AK337" i="7"/>
  <c r="AH474" i="7"/>
  <c r="AF474" i="7"/>
  <c r="AD474" i="7"/>
  <c r="Y337" i="7"/>
  <c r="V474" i="7"/>
  <c r="T474" i="7"/>
  <c r="R474" i="7"/>
  <c r="P474" i="7"/>
  <c r="O337" i="7"/>
  <c r="N337" i="7"/>
  <c r="K337" i="7"/>
  <c r="H474" i="7"/>
  <c r="G337" i="7"/>
  <c r="D474" i="7"/>
  <c r="AN526" i="7"/>
  <c r="AJ526" i="7"/>
  <c r="AH526" i="7"/>
  <c r="AG389" i="7"/>
  <c r="AD526" i="7"/>
  <c r="AC389" i="7"/>
  <c r="Y389" i="7"/>
  <c r="V526" i="7"/>
  <c r="T526" i="7"/>
  <c r="S389" i="7"/>
  <c r="Q389" i="7"/>
  <c r="M526" i="7"/>
  <c r="M389" i="7"/>
  <c r="J526" i="7"/>
  <c r="H526" i="7"/>
  <c r="E526" i="7"/>
  <c r="F389" i="7"/>
  <c r="B356" i="7"/>
  <c r="B361" i="7"/>
  <c r="B470" i="7"/>
  <c r="B525" i="7"/>
  <c r="B469" i="7"/>
  <c r="B329" i="7"/>
  <c r="B385" i="7"/>
  <c r="AH105" i="7"/>
  <c r="AH606" i="7"/>
  <c r="AD105" i="7"/>
  <c r="AD606" i="7"/>
  <c r="Z105" i="7"/>
  <c r="Z606" i="7"/>
  <c r="V606" i="7"/>
  <c r="V105" i="7"/>
  <c r="AG105" i="7"/>
  <c r="AG606" i="7"/>
  <c r="AJ105" i="7"/>
  <c r="AJ606" i="7"/>
  <c r="AF105" i="7"/>
  <c r="AF606" i="7"/>
  <c r="AB105" i="7"/>
  <c r="AB606" i="7"/>
  <c r="AM105" i="7"/>
  <c r="AM606" i="7"/>
  <c r="AI105" i="7"/>
  <c r="AI606" i="7"/>
  <c r="AE105" i="7"/>
  <c r="AE606" i="7"/>
  <c r="AA105" i="7"/>
  <c r="AA606" i="7"/>
  <c r="W105" i="7"/>
  <c r="W606" i="7"/>
  <c r="AC105" i="7"/>
  <c r="AC606" i="7"/>
  <c r="X105" i="7"/>
  <c r="X606" i="7"/>
  <c r="AK105" i="7"/>
  <c r="AK606" i="7"/>
  <c r="U606" i="7"/>
  <c r="AN105" i="7"/>
  <c r="AN606" i="7"/>
  <c r="Y105" i="7"/>
  <c r="Y606" i="7"/>
  <c r="AP606" i="7"/>
  <c r="AL105" i="7"/>
  <c r="AL606" i="7"/>
  <c r="AO105" i="7"/>
  <c r="AO606" i="7"/>
  <c r="AP494" i="7"/>
  <c r="B494" i="7" s="1"/>
  <c r="AP495" i="7"/>
  <c r="B495" i="7" s="1"/>
  <c r="AP467" i="7"/>
  <c r="B467" i="7" s="1"/>
  <c r="AP523" i="7"/>
  <c r="B523" i="7" s="1"/>
  <c r="AP518" i="7"/>
  <c r="B518" i="7" s="1"/>
  <c r="AP491" i="7"/>
  <c r="B491" i="7" s="1"/>
  <c r="AP465" i="7"/>
  <c r="B465" i="7" s="1"/>
  <c r="AP123" i="7"/>
  <c r="AP124" i="7" s="1"/>
  <c r="AP363" i="7"/>
  <c r="AP389" i="7"/>
  <c r="B359" i="7"/>
  <c r="AP337" i="7"/>
  <c r="B333" i="7"/>
  <c r="N105" i="7"/>
  <c r="M105" i="7"/>
  <c r="P106" i="7"/>
  <c r="N106" i="7"/>
  <c r="Q106" i="7"/>
  <c r="O106" i="7"/>
  <c r="M106" i="7"/>
  <c r="K105" i="7"/>
  <c r="I105" i="7"/>
  <c r="G105" i="7"/>
  <c r="E105" i="7"/>
  <c r="D105" i="7"/>
  <c r="L105" i="7"/>
  <c r="J105" i="7"/>
  <c r="H105" i="7"/>
  <c r="F105" i="7"/>
  <c r="B663" i="7"/>
  <c r="C673" i="7"/>
  <c r="C645" i="7" s="1"/>
  <c r="B490" i="7"/>
  <c r="C500" i="7"/>
  <c r="B695" i="7"/>
  <c r="C705" i="7"/>
  <c r="C677" i="7" s="1"/>
  <c r="C737" i="7"/>
  <c r="C709" i="7" s="1"/>
  <c r="B727" i="7"/>
  <c r="C337" i="7"/>
  <c r="B327" i="7"/>
  <c r="C474" i="7"/>
  <c r="B464" i="7"/>
  <c r="C363" i="7"/>
  <c r="B353" i="7"/>
  <c r="C389" i="7"/>
  <c r="B379" i="7"/>
  <c r="B516" i="7"/>
  <c r="C526" i="7"/>
  <c r="AP500" i="7" l="1"/>
  <c r="AP474" i="7"/>
  <c r="AP526" i="7"/>
  <c r="C107" i="7"/>
  <c r="C711" i="7"/>
  <c r="D708" i="7" s="1"/>
  <c r="D711" i="7" s="1"/>
  <c r="E708" i="7" s="1"/>
  <c r="E711" i="7" s="1"/>
  <c r="F708" i="7" s="1"/>
  <c r="F711" i="7" s="1"/>
  <c r="G708" i="7" s="1"/>
  <c r="G711" i="7" s="1"/>
  <c r="H708" i="7" s="1"/>
  <c r="H711" i="7" s="1"/>
  <c r="I708" i="7" s="1"/>
  <c r="I711" i="7" s="1"/>
  <c r="J708" i="7" s="1"/>
  <c r="J711" i="7" s="1"/>
  <c r="K708" i="7" s="1"/>
  <c r="K711" i="7" s="1"/>
  <c r="L708" i="7" s="1"/>
  <c r="L711" i="7" s="1"/>
  <c r="M708" i="7" s="1"/>
  <c r="M711" i="7" s="1"/>
  <c r="N708" i="7" s="1"/>
  <c r="N711" i="7" s="1"/>
  <c r="O708" i="7" s="1"/>
  <c r="O711" i="7" s="1"/>
  <c r="P708" i="7" s="1"/>
  <c r="P711" i="7" s="1"/>
  <c r="Q708" i="7" s="1"/>
  <c r="Q711" i="7" s="1"/>
  <c r="R708" i="7" s="1"/>
  <c r="R711" i="7" s="1"/>
  <c r="S708" i="7" s="1"/>
  <c r="S711" i="7" s="1"/>
  <c r="T708" i="7" s="1"/>
  <c r="T711" i="7" s="1"/>
  <c r="U708" i="7" s="1"/>
  <c r="U711" i="7" s="1"/>
  <c r="V708" i="7" s="1"/>
  <c r="V711" i="7" s="1"/>
  <c r="W708" i="7" s="1"/>
  <c r="W711" i="7" s="1"/>
  <c r="X708" i="7" s="1"/>
  <c r="X711" i="7" s="1"/>
  <c r="Y708" i="7" s="1"/>
  <c r="Y711" i="7" s="1"/>
  <c r="Z708" i="7" s="1"/>
  <c r="Z711" i="7" s="1"/>
  <c r="AA708" i="7" s="1"/>
  <c r="AA711" i="7" s="1"/>
  <c r="AB708" i="7" s="1"/>
  <c r="AB711" i="7" s="1"/>
  <c r="AC708" i="7" s="1"/>
  <c r="AC711" i="7" s="1"/>
  <c r="AD708" i="7" s="1"/>
  <c r="AD711" i="7" s="1"/>
  <c r="AE708" i="7" s="1"/>
  <c r="AE711" i="7" s="1"/>
  <c r="AF708" i="7" s="1"/>
  <c r="AF711" i="7" s="1"/>
  <c r="AG708" i="7" s="1"/>
  <c r="AG711" i="7" s="1"/>
  <c r="AH708" i="7" s="1"/>
  <c r="AH711" i="7" s="1"/>
  <c r="AI708" i="7" s="1"/>
  <c r="AI711" i="7" s="1"/>
  <c r="AJ708" i="7" s="1"/>
  <c r="AJ711" i="7" s="1"/>
  <c r="AK708" i="7" s="1"/>
  <c r="AK711" i="7" s="1"/>
  <c r="AL708" i="7" s="1"/>
  <c r="AL711" i="7" s="1"/>
  <c r="AM708" i="7" s="1"/>
  <c r="AM711" i="7" s="1"/>
  <c r="AN708" i="7" s="1"/>
  <c r="AN711" i="7" s="1"/>
  <c r="AO708" i="7" s="1"/>
  <c r="AO711" i="7" s="1"/>
  <c r="AP708" i="7" s="1"/>
  <c r="AP711" i="7" s="1"/>
  <c r="C106" i="7"/>
  <c r="C679" i="7"/>
  <c r="D676" i="7" s="1"/>
  <c r="D679" i="7" s="1"/>
  <c r="E676" i="7" s="1"/>
  <c r="E679" i="7" s="1"/>
  <c r="F676" i="7" s="1"/>
  <c r="F679" i="7" s="1"/>
  <c r="G676" i="7" s="1"/>
  <c r="G679" i="7" s="1"/>
  <c r="H676" i="7" s="1"/>
  <c r="H679" i="7" s="1"/>
  <c r="I676" i="7" s="1"/>
  <c r="I679" i="7" s="1"/>
  <c r="J676" i="7" s="1"/>
  <c r="J679" i="7" s="1"/>
  <c r="K676" i="7" s="1"/>
  <c r="K679" i="7" s="1"/>
  <c r="L676" i="7" s="1"/>
  <c r="L679" i="7" s="1"/>
  <c r="M676" i="7" s="1"/>
  <c r="M679" i="7" s="1"/>
  <c r="N676" i="7" s="1"/>
  <c r="N679" i="7" s="1"/>
  <c r="O676" i="7" s="1"/>
  <c r="O679" i="7" s="1"/>
  <c r="P676" i="7" s="1"/>
  <c r="P679" i="7" s="1"/>
  <c r="Q676" i="7" s="1"/>
  <c r="Q679" i="7" s="1"/>
  <c r="R676" i="7" s="1"/>
  <c r="R679" i="7" s="1"/>
  <c r="S676" i="7" s="1"/>
  <c r="S679" i="7" s="1"/>
  <c r="T676" i="7" s="1"/>
  <c r="T679" i="7" s="1"/>
  <c r="U676" i="7" s="1"/>
  <c r="U679" i="7" s="1"/>
  <c r="V676" i="7" s="1"/>
  <c r="V679" i="7" s="1"/>
  <c r="W676" i="7" s="1"/>
  <c r="W679" i="7" s="1"/>
  <c r="X676" i="7" s="1"/>
  <c r="X679" i="7" s="1"/>
  <c r="Y676" i="7" s="1"/>
  <c r="Y679" i="7" s="1"/>
  <c r="Z676" i="7" s="1"/>
  <c r="Z679" i="7" s="1"/>
  <c r="AA676" i="7" s="1"/>
  <c r="AA679" i="7" s="1"/>
  <c r="AB676" i="7" s="1"/>
  <c r="AB679" i="7" s="1"/>
  <c r="AC676" i="7" s="1"/>
  <c r="AC679" i="7" s="1"/>
  <c r="AD676" i="7" s="1"/>
  <c r="AD679" i="7" s="1"/>
  <c r="AE676" i="7" s="1"/>
  <c r="AE679" i="7" s="1"/>
  <c r="AF676" i="7" s="1"/>
  <c r="AF679" i="7" s="1"/>
  <c r="AG676" i="7" s="1"/>
  <c r="AG679" i="7" s="1"/>
  <c r="AH676" i="7" s="1"/>
  <c r="AH679" i="7" s="1"/>
  <c r="AI676" i="7" s="1"/>
  <c r="AI679" i="7" s="1"/>
  <c r="AJ676" i="7" s="1"/>
  <c r="AJ679" i="7" s="1"/>
  <c r="AK676" i="7" s="1"/>
  <c r="AK679" i="7" s="1"/>
  <c r="AL676" i="7" s="1"/>
  <c r="AL679" i="7" s="1"/>
  <c r="AM676" i="7" s="1"/>
  <c r="AM679" i="7" s="1"/>
  <c r="AN676" i="7" s="1"/>
  <c r="AN679" i="7" s="1"/>
  <c r="AO676" i="7" s="1"/>
  <c r="AO679" i="7" s="1"/>
  <c r="AP676" i="7" s="1"/>
  <c r="AP679" i="7" s="1"/>
  <c r="C105" i="7"/>
  <c r="C647" i="7"/>
  <c r="D644" i="7" s="1"/>
  <c r="D647" i="7" s="1"/>
  <c r="E644" i="7" s="1"/>
  <c r="E647" i="7" s="1"/>
  <c r="F644" i="7" s="1"/>
  <c r="F647" i="7" s="1"/>
  <c r="G644" i="7" s="1"/>
  <c r="G647" i="7" s="1"/>
  <c r="H644" i="7" s="1"/>
  <c r="H647" i="7" s="1"/>
  <c r="I644" i="7" s="1"/>
  <c r="I647" i="7" s="1"/>
  <c r="J644" i="7" s="1"/>
  <c r="J647" i="7" s="1"/>
  <c r="K644" i="7" s="1"/>
  <c r="K647" i="7" s="1"/>
  <c r="L644" i="7" s="1"/>
  <c r="L647" i="7" s="1"/>
  <c r="M644" i="7" l="1"/>
  <c r="M647" i="7" s="1"/>
  <c r="N644" i="7" l="1"/>
  <c r="N647" i="7" s="1"/>
  <c r="AO592" i="7" l="1"/>
  <c r="AO593" i="7" s="1"/>
  <c r="AO38" i="7" s="1"/>
  <c r="AO588" i="7"/>
  <c r="AO589" i="7" s="1"/>
  <c r="AO553" i="7"/>
  <c r="AO554" i="7" s="1"/>
  <c r="AO139" i="7" s="1"/>
  <c r="AO584" i="7"/>
  <c r="AO585" i="7" s="1"/>
  <c r="AO580" i="7"/>
  <c r="AO581" i="7" s="1"/>
  <c r="AO547" i="7"/>
  <c r="AO548" i="7" s="1"/>
  <c r="AO138" i="7" s="1"/>
  <c r="AO55" i="7"/>
  <c r="AO74" i="7" s="1"/>
  <c r="AN588" i="7"/>
  <c r="AN589" i="7" s="1"/>
  <c r="AN553" i="7"/>
  <c r="AN554" i="7" s="1"/>
  <c r="AN139" i="7" s="1"/>
  <c r="AN592" i="7"/>
  <c r="AN593" i="7" s="1"/>
  <c r="AN38" i="7" s="1"/>
  <c r="AN580" i="7"/>
  <c r="AN581" i="7" s="1"/>
  <c r="AN547" i="7"/>
  <c r="AN548" i="7" s="1"/>
  <c r="AN138" i="7" s="1"/>
  <c r="AN584" i="7"/>
  <c r="AN585" i="7" s="1"/>
  <c r="AN55" i="7"/>
  <c r="AN74" i="7" s="1"/>
  <c r="AM584" i="7"/>
  <c r="AM585" i="7" s="1"/>
  <c r="AM580" i="7"/>
  <c r="AM581" i="7" s="1"/>
  <c r="AM547" i="7"/>
  <c r="AM548" i="7" s="1"/>
  <c r="AM138" i="7" s="1"/>
  <c r="AM55" i="7"/>
  <c r="AM74" i="7" s="1"/>
  <c r="AM592" i="7"/>
  <c r="AM593" i="7" s="1"/>
  <c r="AM38" i="7" s="1"/>
  <c r="AM588" i="7"/>
  <c r="AM589" i="7" s="1"/>
  <c r="AM553" i="7"/>
  <c r="AM554" i="7" s="1"/>
  <c r="AM139" i="7" s="1"/>
  <c r="AL588" i="7"/>
  <c r="AL589" i="7" s="1"/>
  <c r="AL553" i="7"/>
  <c r="AL554" i="7" s="1"/>
  <c r="AL139" i="7" s="1"/>
  <c r="AL592" i="7"/>
  <c r="AL593" i="7" s="1"/>
  <c r="AL38" i="7" s="1"/>
  <c r="AL580" i="7"/>
  <c r="AL581" i="7" s="1"/>
  <c r="AL547" i="7"/>
  <c r="AL548" i="7" s="1"/>
  <c r="AL138" i="7" s="1"/>
  <c r="AL584" i="7"/>
  <c r="AL585" i="7" s="1"/>
  <c r="AL55" i="7"/>
  <c r="AL74" i="7" s="1"/>
  <c r="AK592" i="7"/>
  <c r="AK593" i="7" s="1"/>
  <c r="AK38" i="7" s="1"/>
  <c r="AK588" i="7"/>
  <c r="AK589" i="7" s="1"/>
  <c r="AK584" i="7"/>
  <c r="AK585" i="7" s="1"/>
  <c r="AK580" i="7"/>
  <c r="AK581" i="7" s="1"/>
  <c r="AK547" i="7"/>
  <c r="AK548" i="7" s="1"/>
  <c r="AK138" i="7" s="1"/>
  <c r="AK55" i="7"/>
  <c r="AK74" i="7" s="1"/>
  <c r="AK553" i="7"/>
  <c r="AK554" i="7" s="1"/>
  <c r="AK139" i="7" s="1"/>
  <c r="AJ580" i="7"/>
  <c r="AJ581" i="7" s="1"/>
  <c r="AJ547" i="7"/>
  <c r="AJ548" i="7" s="1"/>
  <c r="AJ138" i="7" s="1"/>
  <c r="AJ584" i="7"/>
  <c r="AJ585" i="7" s="1"/>
  <c r="AJ55" i="7"/>
  <c r="AJ74" i="7" s="1"/>
  <c r="AJ588" i="7"/>
  <c r="AJ589" i="7" s="1"/>
  <c r="AJ553" i="7"/>
  <c r="AJ554" i="7" s="1"/>
  <c r="AJ139" i="7" s="1"/>
  <c r="AJ592" i="7"/>
  <c r="AJ593" i="7" s="1"/>
  <c r="AJ38" i="7" s="1"/>
  <c r="AH580" i="7"/>
  <c r="AH581" i="7" s="1"/>
  <c r="AH547" i="7"/>
  <c r="AH548" i="7" s="1"/>
  <c r="AH138" i="7" s="1"/>
  <c r="AH584" i="7"/>
  <c r="AH585" i="7" s="1"/>
  <c r="AH55" i="7"/>
  <c r="AH74" i="7" s="1"/>
  <c r="AH588" i="7"/>
  <c r="AH589" i="7" s="1"/>
  <c r="AH553" i="7"/>
  <c r="AH554" i="7" s="1"/>
  <c r="AH139" i="7" s="1"/>
  <c r="AH592" i="7"/>
  <c r="AH593" i="7" s="1"/>
  <c r="AH38" i="7" s="1"/>
  <c r="AG584" i="7"/>
  <c r="AG585" i="7" s="1"/>
  <c r="AG580" i="7"/>
  <c r="AG581" i="7" s="1"/>
  <c r="AG547" i="7"/>
  <c r="AG548" i="7" s="1"/>
  <c r="AG138" i="7" s="1"/>
  <c r="AG55" i="7"/>
  <c r="AG74" i="7" s="1"/>
  <c r="AG592" i="7"/>
  <c r="AG593" i="7" s="1"/>
  <c r="AG38" i="7" s="1"/>
  <c r="AG588" i="7"/>
  <c r="AG589" i="7" s="1"/>
  <c r="AG553" i="7"/>
  <c r="AG554" i="7" s="1"/>
  <c r="AG139" i="7" s="1"/>
  <c r="AP588" i="7"/>
  <c r="AP589" i="7" s="1"/>
  <c r="AP553" i="7"/>
  <c r="AP554" i="7" s="1"/>
  <c r="AP139" i="7" s="1"/>
  <c r="AP592" i="7"/>
  <c r="AP593" i="7" s="1"/>
  <c r="AP38" i="7" s="1"/>
  <c r="AP580" i="7"/>
  <c r="AP581" i="7" s="1"/>
  <c r="AP547" i="7"/>
  <c r="AP548" i="7" s="1"/>
  <c r="AP138" i="7" s="1"/>
  <c r="AP584" i="7"/>
  <c r="AP585" i="7" s="1"/>
  <c r="AP55" i="7"/>
  <c r="AP74" i="7" s="1"/>
  <c r="AI584" i="7"/>
  <c r="AI585" i="7" s="1"/>
  <c r="AI547" i="7"/>
  <c r="AI548" i="7" s="1"/>
  <c r="AI138" i="7" s="1"/>
  <c r="AI592" i="7"/>
  <c r="AI593" i="7" s="1"/>
  <c r="AI38" i="7" s="1"/>
  <c r="AI588" i="7"/>
  <c r="AI589" i="7" s="1"/>
  <c r="AI553" i="7"/>
  <c r="AI554" i="7" s="1"/>
  <c r="AI139" i="7" s="1"/>
  <c r="AI580" i="7"/>
  <c r="AI581" i="7" s="1"/>
  <c r="AI55" i="7"/>
  <c r="AI74" i="7" s="1"/>
  <c r="C580" i="7"/>
  <c r="C581" i="7" s="1"/>
  <c r="C55" i="7"/>
  <c r="C74" i="7" s="1"/>
  <c r="C588" i="7"/>
  <c r="C589" i="7" s="1"/>
  <c r="C584" i="7"/>
  <c r="C585" i="7" s="1"/>
  <c r="C547" i="7"/>
  <c r="C548" i="7" s="1"/>
  <c r="C138" i="7" s="1"/>
  <c r="C592" i="7"/>
  <c r="C593" i="7" s="1"/>
  <c r="C38" i="7" s="1"/>
  <c r="C39" i="7" s="1"/>
  <c r="C41" i="7" s="1"/>
  <c r="C553" i="7"/>
  <c r="C554" i="7" s="1"/>
  <c r="C139" i="7" s="1"/>
  <c r="G592" i="7"/>
  <c r="G593" i="7" s="1"/>
  <c r="G38" i="7" s="1"/>
  <c r="G553" i="7"/>
  <c r="G554" i="7" s="1"/>
  <c r="G139" i="7" s="1"/>
  <c r="G580" i="7"/>
  <c r="G581" i="7" s="1"/>
  <c r="G55" i="7"/>
  <c r="G74" i="7" s="1"/>
  <c r="G588" i="7"/>
  <c r="G589" i="7" s="1"/>
  <c r="G584" i="7"/>
  <c r="G585" i="7" s="1"/>
  <c r="G547" i="7"/>
  <c r="G548" i="7" s="1"/>
  <c r="G138" i="7" s="1"/>
  <c r="K592" i="7"/>
  <c r="K593" i="7" s="1"/>
  <c r="K38" i="7" s="1"/>
  <c r="K553" i="7"/>
  <c r="K554" i="7" s="1"/>
  <c r="K139" i="7" s="1"/>
  <c r="K547" i="7"/>
  <c r="K548" i="7" s="1"/>
  <c r="K138" i="7" s="1"/>
  <c r="K580" i="7"/>
  <c r="K581" i="7" s="1"/>
  <c r="K588" i="7"/>
  <c r="K589" i="7" s="1"/>
  <c r="K584" i="7"/>
  <c r="K585" i="7" s="1"/>
  <c r="K55" i="7"/>
  <c r="K74" i="7" s="1"/>
  <c r="O592" i="7"/>
  <c r="O593" i="7" s="1"/>
  <c r="O38" i="7" s="1"/>
  <c r="O580" i="7"/>
  <c r="O581" i="7" s="1"/>
  <c r="O55" i="7"/>
  <c r="O74" i="7" s="1"/>
  <c r="O588" i="7"/>
  <c r="O589" i="7" s="1"/>
  <c r="O584" i="7"/>
  <c r="O585" i="7" s="1"/>
  <c r="O547" i="7"/>
  <c r="O548" i="7" s="1"/>
  <c r="O138" i="7" s="1"/>
  <c r="O553" i="7"/>
  <c r="O554" i="7" s="1"/>
  <c r="O139" i="7" s="1"/>
  <c r="S584" i="7"/>
  <c r="S585" i="7" s="1"/>
  <c r="S547" i="7"/>
  <c r="S548" i="7" s="1"/>
  <c r="S138" i="7" s="1"/>
  <c r="S592" i="7"/>
  <c r="S593" i="7" s="1"/>
  <c r="S38" i="7" s="1"/>
  <c r="S553" i="7"/>
  <c r="S554" i="7" s="1"/>
  <c r="S139" i="7" s="1"/>
  <c r="S580" i="7"/>
  <c r="S581" i="7" s="1"/>
  <c r="S55" i="7"/>
  <c r="S74" i="7" s="1"/>
  <c r="S588" i="7"/>
  <c r="S589" i="7" s="1"/>
  <c r="W584" i="7"/>
  <c r="W585" i="7" s="1"/>
  <c r="W547" i="7"/>
  <c r="W548" i="7" s="1"/>
  <c r="W138" i="7" s="1"/>
  <c r="W592" i="7"/>
  <c r="W593" i="7" s="1"/>
  <c r="W38" i="7" s="1"/>
  <c r="W553" i="7"/>
  <c r="W554" i="7" s="1"/>
  <c r="W139" i="7" s="1"/>
  <c r="W580" i="7"/>
  <c r="W581" i="7" s="1"/>
  <c r="W55" i="7"/>
  <c r="W74" i="7" s="1"/>
  <c r="W588" i="7"/>
  <c r="W589" i="7" s="1"/>
  <c r="AA584" i="7"/>
  <c r="AA585" i="7" s="1"/>
  <c r="AA547" i="7"/>
  <c r="AA548" i="7" s="1"/>
  <c r="AA138" i="7" s="1"/>
  <c r="AA592" i="7"/>
  <c r="AA593" i="7" s="1"/>
  <c r="AA38" i="7" s="1"/>
  <c r="AA553" i="7"/>
  <c r="AA554" i="7" s="1"/>
  <c r="AA139" i="7" s="1"/>
  <c r="AA580" i="7"/>
  <c r="AA581" i="7" s="1"/>
  <c r="AA55" i="7"/>
  <c r="AA74" i="7" s="1"/>
  <c r="AA588" i="7"/>
  <c r="AA589" i="7" s="1"/>
  <c r="AE592" i="7"/>
  <c r="AE593" i="7" s="1"/>
  <c r="AE38" i="7" s="1"/>
  <c r="AE553" i="7"/>
  <c r="AE554" i="7" s="1"/>
  <c r="AE139" i="7" s="1"/>
  <c r="AE580" i="7"/>
  <c r="AE581" i="7" s="1"/>
  <c r="AE55" i="7"/>
  <c r="AE74" i="7" s="1"/>
  <c r="AE588" i="7"/>
  <c r="AE589" i="7" s="1"/>
  <c r="AE584" i="7"/>
  <c r="AE585" i="7" s="1"/>
  <c r="AE547" i="7"/>
  <c r="AE548" i="7" s="1"/>
  <c r="AE138" i="7" s="1"/>
  <c r="F588" i="7"/>
  <c r="F589" i="7" s="1"/>
  <c r="F592" i="7"/>
  <c r="F593" i="7" s="1"/>
  <c r="F38" i="7" s="1"/>
  <c r="F547" i="7"/>
  <c r="F548" i="7" s="1"/>
  <c r="F138" i="7" s="1"/>
  <c r="F55" i="7"/>
  <c r="F74" i="7" s="1"/>
  <c r="F553" i="7"/>
  <c r="F554" i="7" s="1"/>
  <c r="F139" i="7" s="1"/>
  <c r="F580" i="7"/>
  <c r="F581" i="7" s="1"/>
  <c r="F584" i="7"/>
  <c r="F585" i="7" s="1"/>
  <c r="J547" i="7"/>
  <c r="J548" i="7" s="1"/>
  <c r="J138" i="7" s="1"/>
  <c r="J55" i="7"/>
  <c r="J74" i="7" s="1"/>
  <c r="J553" i="7"/>
  <c r="J554" i="7" s="1"/>
  <c r="J139" i="7" s="1"/>
  <c r="J580" i="7"/>
  <c r="J581" i="7" s="1"/>
  <c r="J584" i="7"/>
  <c r="J585" i="7" s="1"/>
  <c r="J588" i="7"/>
  <c r="J589" i="7" s="1"/>
  <c r="J592" i="7"/>
  <c r="J593" i="7" s="1"/>
  <c r="J38" i="7" s="1"/>
  <c r="N547" i="7"/>
  <c r="N548" i="7" s="1"/>
  <c r="N138" i="7" s="1"/>
  <c r="N55" i="7"/>
  <c r="N74" i="7" s="1"/>
  <c r="N553" i="7"/>
  <c r="N554" i="7" s="1"/>
  <c r="N139" i="7" s="1"/>
  <c r="N580" i="7"/>
  <c r="N581" i="7" s="1"/>
  <c r="N584" i="7"/>
  <c r="N585" i="7" s="1"/>
  <c r="N588" i="7"/>
  <c r="N589" i="7" s="1"/>
  <c r="N592" i="7"/>
  <c r="N593" i="7" s="1"/>
  <c r="N38" i="7" s="1"/>
  <c r="R580" i="7"/>
  <c r="R581" i="7" s="1"/>
  <c r="R584" i="7"/>
  <c r="R585" i="7" s="1"/>
  <c r="R588" i="7"/>
  <c r="R589" i="7" s="1"/>
  <c r="R592" i="7"/>
  <c r="R593" i="7" s="1"/>
  <c r="R38" i="7" s="1"/>
  <c r="R547" i="7"/>
  <c r="R548" i="7" s="1"/>
  <c r="R138" i="7" s="1"/>
  <c r="R55" i="7"/>
  <c r="R74" i="7" s="1"/>
  <c r="R553" i="7"/>
  <c r="R554" i="7" s="1"/>
  <c r="R139" i="7" s="1"/>
  <c r="V553" i="7"/>
  <c r="V554" i="7" s="1"/>
  <c r="V139" i="7" s="1"/>
  <c r="V547" i="7"/>
  <c r="V548" i="7" s="1"/>
  <c r="V138" i="7" s="1"/>
  <c r="V55" i="7"/>
  <c r="V74" i="7" s="1"/>
  <c r="V588" i="7"/>
  <c r="V589" i="7" s="1"/>
  <c r="V592" i="7"/>
  <c r="V593" i="7" s="1"/>
  <c r="V38" i="7" s="1"/>
  <c r="V580" i="7"/>
  <c r="V581" i="7" s="1"/>
  <c r="V584" i="7"/>
  <c r="V585" i="7" s="1"/>
  <c r="Z553" i="7"/>
  <c r="Z554" i="7" s="1"/>
  <c r="Z139" i="7" s="1"/>
  <c r="Z580" i="7"/>
  <c r="Z581" i="7" s="1"/>
  <c r="Z584" i="7"/>
  <c r="Z585" i="7" s="1"/>
  <c r="Z592" i="7"/>
  <c r="Z593" i="7" s="1"/>
  <c r="Z38" i="7" s="1"/>
  <c r="Z588" i="7"/>
  <c r="Z589" i="7" s="1"/>
  <c r="Z547" i="7"/>
  <c r="Z548" i="7" s="1"/>
  <c r="Z138" i="7" s="1"/>
  <c r="Z55" i="7"/>
  <c r="Z74" i="7" s="1"/>
  <c r="AD547" i="7"/>
  <c r="AD548" i="7" s="1"/>
  <c r="AD138" i="7" s="1"/>
  <c r="AD55" i="7"/>
  <c r="AD74" i="7" s="1"/>
  <c r="AD553" i="7"/>
  <c r="AD554" i="7" s="1"/>
  <c r="AD139" i="7" s="1"/>
  <c r="AD580" i="7"/>
  <c r="AD581" i="7" s="1"/>
  <c r="AD584" i="7"/>
  <c r="AD585" i="7" s="1"/>
  <c r="AD588" i="7"/>
  <c r="AD589" i="7" s="1"/>
  <c r="AD592" i="7"/>
  <c r="AD593" i="7" s="1"/>
  <c r="AD38" i="7" s="1"/>
  <c r="E592" i="7"/>
  <c r="E593" i="7" s="1"/>
  <c r="E38" i="7" s="1"/>
  <c r="E553" i="7"/>
  <c r="E554" i="7" s="1"/>
  <c r="E139" i="7" s="1"/>
  <c r="E580" i="7"/>
  <c r="E581" i="7" s="1"/>
  <c r="E55" i="7"/>
  <c r="E74" i="7" s="1"/>
  <c r="E588" i="7"/>
  <c r="E589" i="7" s="1"/>
  <c r="E584" i="7"/>
  <c r="E585" i="7" s="1"/>
  <c r="E547" i="7"/>
  <c r="E548" i="7" s="1"/>
  <c r="E138" i="7" s="1"/>
  <c r="I584" i="7"/>
  <c r="I585" i="7" s="1"/>
  <c r="I547" i="7"/>
  <c r="I548" i="7" s="1"/>
  <c r="I138" i="7" s="1"/>
  <c r="I592" i="7"/>
  <c r="I593" i="7" s="1"/>
  <c r="I38" i="7" s="1"/>
  <c r="I553" i="7"/>
  <c r="I554" i="7" s="1"/>
  <c r="I139" i="7" s="1"/>
  <c r="I580" i="7"/>
  <c r="I581" i="7" s="1"/>
  <c r="I55" i="7"/>
  <c r="I74" i="7" s="1"/>
  <c r="I588" i="7"/>
  <c r="I589" i="7" s="1"/>
  <c r="M592" i="7"/>
  <c r="M593" i="7" s="1"/>
  <c r="M38" i="7" s="1"/>
  <c r="M584" i="7"/>
  <c r="M585" i="7" s="1"/>
  <c r="M547" i="7"/>
  <c r="M548" i="7" s="1"/>
  <c r="M138" i="7" s="1"/>
  <c r="M588" i="7"/>
  <c r="M589" i="7" s="1"/>
  <c r="M553" i="7"/>
  <c r="M554" i="7" s="1"/>
  <c r="M139" i="7" s="1"/>
  <c r="M580" i="7"/>
  <c r="M581" i="7" s="1"/>
  <c r="M55" i="7"/>
  <c r="M74" i="7" s="1"/>
  <c r="Q592" i="7"/>
  <c r="Q593" i="7" s="1"/>
  <c r="Q38" i="7" s="1"/>
  <c r="Q553" i="7"/>
  <c r="Q554" i="7" s="1"/>
  <c r="Q139" i="7" s="1"/>
  <c r="Q580" i="7"/>
  <c r="Q581" i="7" s="1"/>
  <c r="Q55" i="7"/>
  <c r="Q74" i="7" s="1"/>
  <c r="Q588" i="7"/>
  <c r="Q589" i="7" s="1"/>
  <c r="Q584" i="7"/>
  <c r="Q585" i="7" s="1"/>
  <c r="Q547" i="7"/>
  <c r="Q548" i="7" s="1"/>
  <c r="Q138" i="7" s="1"/>
  <c r="U592" i="7"/>
  <c r="U593" i="7" s="1"/>
  <c r="U38" i="7" s="1"/>
  <c r="U553" i="7"/>
  <c r="U554" i="7" s="1"/>
  <c r="U139" i="7" s="1"/>
  <c r="U584" i="7"/>
  <c r="U585" i="7" s="1"/>
  <c r="U55" i="7"/>
  <c r="U74" i="7" s="1"/>
  <c r="U588" i="7"/>
  <c r="U589" i="7" s="1"/>
  <c r="U547" i="7"/>
  <c r="U548" i="7" s="1"/>
  <c r="U138" i="7" s="1"/>
  <c r="U580" i="7"/>
  <c r="U581" i="7" s="1"/>
  <c r="Y592" i="7"/>
  <c r="Y593" i="7" s="1"/>
  <c r="Y38" i="7" s="1"/>
  <c r="Y553" i="7"/>
  <c r="Y554" i="7" s="1"/>
  <c r="Y139" i="7" s="1"/>
  <c r="Y580" i="7"/>
  <c r="Y581" i="7" s="1"/>
  <c r="Y55" i="7"/>
  <c r="Y74" i="7" s="1"/>
  <c r="Y588" i="7"/>
  <c r="Y589" i="7" s="1"/>
  <c r="Y584" i="7"/>
  <c r="Y585" i="7" s="1"/>
  <c r="Y547" i="7"/>
  <c r="Y548" i="7" s="1"/>
  <c r="Y138" i="7" s="1"/>
  <c r="AC592" i="7"/>
  <c r="AC593" i="7" s="1"/>
  <c r="AC38" i="7" s="1"/>
  <c r="AC553" i="7"/>
  <c r="AC554" i="7" s="1"/>
  <c r="AC139" i="7" s="1"/>
  <c r="AC580" i="7"/>
  <c r="AC581" i="7" s="1"/>
  <c r="AC55" i="7"/>
  <c r="AC74" i="7" s="1"/>
  <c r="AC588" i="7"/>
  <c r="AC589" i="7" s="1"/>
  <c r="AC584" i="7"/>
  <c r="AC585" i="7" s="1"/>
  <c r="AC547" i="7"/>
  <c r="AC548" i="7" s="1"/>
  <c r="AC138" i="7" s="1"/>
  <c r="D588" i="7"/>
  <c r="D589" i="7" s="1"/>
  <c r="D592" i="7"/>
  <c r="D593" i="7" s="1"/>
  <c r="D38" i="7" s="1"/>
  <c r="D547" i="7"/>
  <c r="D548" i="7" s="1"/>
  <c r="D138" i="7" s="1"/>
  <c r="D55" i="7"/>
  <c r="D74" i="7" s="1"/>
  <c r="D553" i="7"/>
  <c r="D554" i="7" s="1"/>
  <c r="D139" i="7" s="1"/>
  <c r="D580" i="7"/>
  <c r="D581" i="7" s="1"/>
  <c r="D584" i="7"/>
  <c r="D585" i="7" s="1"/>
  <c r="H547" i="7"/>
  <c r="H548" i="7" s="1"/>
  <c r="H138" i="7" s="1"/>
  <c r="H55" i="7"/>
  <c r="H74" i="7" s="1"/>
  <c r="H580" i="7"/>
  <c r="H581" i="7" s="1"/>
  <c r="H584" i="7"/>
  <c r="H585" i="7" s="1"/>
  <c r="H588" i="7"/>
  <c r="H589" i="7" s="1"/>
  <c r="H592" i="7"/>
  <c r="H593" i="7" s="1"/>
  <c r="H38" i="7" s="1"/>
  <c r="H553" i="7"/>
  <c r="H554" i="7" s="1"/>
  <c r="H139" i="7" s="1"/>
  <c r="L547" i="7"/>
  <c r="L548" i="7" s="1"/>
  <c r="L138" i="7" s="1"/>
  <c r="L55" i="7"/>
  <c r="L74" i="7" s="1"/>
  <c r="L553" i="7"/>
  <c r="L554" i="7" s="1"/>
  <c r="L139" i="7" s="1"/>
  <c r="L580" i="7"/>
  <c r="L581" i="7" s="1"/>
  <c r="L584" i="7"/>
  <c r="L585" i="7" s="1"/>
  <c r="L588" i="7"/>
  <c r="L589" i="7" s="1"/>
  <c r="L592" i="7"/>
  <c r="L593" i="7" s="1"/>
  <c r="L38" i="7" s="1"/>
  <c r="P547" i="7"/>
  <c r="P548" i="7" s="1"/>
  <c r="P138" i="7" s="1"/>
  <c r="P55" i="7"/>
  <c r="P74" i="7" s="1"/>
  <c r="P553" i="7"/>
  <c r="P554" i="7" s="1"/>
  <c r="P139" i="7" s="1"/>
  <c r="P580" i="7"/>
  <c r="P581" i="7" s="1"/>
  <c r="P584" i="7"/>
  <c r="P585" i="7" s="1"/>
  <c r="P588" i="7"/>
  <c r="P589" i="7" s="1"/>
  <c r="P592" i="7"/>
  <c r="P593" i="7" s="1"/>
  <c r="P38" i="7" s="1"/>
  <c r="T588" i="7"/>
  <c r="T589" i="7" s="1"/>
  <c r="T592" i="7"/>
  <c r="T593" i="7" s="1"/>
  <c r="T38" i="7" s="1"/>
  <c r="T584" i="7"/>
  <c r="T585" i="7" s="1"/>
  <c r="T547" i="7"/>
  <c r="T548" i="7" s="1"/>
  <c r="T138" i="7" s="1"/>
  <c r="T553" i="7"/>
  <c r="T554" i="7" s="1"/>
  <c r="T139" i="7" s="1"/>
  <c r="T580" i="7"/>
  <c r="T581" i="7" s="1"/>
  <c r="T55" i="7"/>
  <c r="T74" i="7" s="1"/>
  <c r="X547" i="7"/>
  <c r="X548" i="7" s="1"/>
  <c r="X138" i="7" s="1"/>
  <c r="X55" i="7"/>
  <c r="X74" i="7" s="1"/>
  <c r="X553" i="7"/>
  <c r="X554" i="7" s="1"/>
  <c r="X139" i="7" s="1"/>
  <c r="X580" i="7"/>
  <c r="X581" i="7" s="1"/>
  <c r="X584" i="7"/>
  <c r="X585" i="7" s="1"/>
  <c r="X588" i="7"/>
  <c r="X589" i="7" s="1"/>
  <c r="X592" i="7"/>
  <c r="X593" i="7" s="1"/>
  <c r="X38" i="7" s="1"/>
  <c r="AB588" i="7"/>
  <c r="AB589" i="7" s="1"/>
  <c r="AB592" i="7"/>
  <c r="AB593" i="7" s="1"/>
  <c r="AB38" i="7" s="1"/>
  <c r="AB584" i="7"/>
  <c r="AB585" i="7" s="1"/>
  <c r="AB580" i="7"/>
  <c r="AB581" i="7" s="1"/>
  <c r="AB553" i="7"/>
  <c r="AB554" i="7" s="1"/>
  <c r="AB139" i="7" s="1"/>
  <c r="AB547" i="7"/>
  <c r="AB548" i="7" s="1"/>
  <c r="AB138" i="7" s="1"/>
  <c r="AB55" i="7"/>
  <c r="AB74" i="7" s="1"/>
  <c r="AF547" i="7"/>
  <c r="AF548" i="7" s="1"/>
  <c r="AF138" i="7" s="1"/>
  <c r="AF55" i="7"/>
  <c r="AF74" i="7" s="1"/>
  <c r="AF553" i="7"/>
  <c r="AF554" i="7" s="1"/>
  <c r="AF139" i="7" s="1"/>
  <c r="AF580" i="7"/>
  <c r="AF581" i="7" s="1"/>
  <c r="AF584" i="7"/>
  <c r="AF585" i="7" s="1"/>
  <c r="AF588" i="7"/>
  <c r="AF589" i="7" s="1"/>
  <c r="AF592" i="7"/>
  <c r="AF593" i="7" s="1"/>
  <c r="AF38" i="7" s="1"/>
  <c r="O644" i="7"/>
  <c r="O647" i="7" s="1"/>
  <c r="E638" i="7" l="1"/>
  <c r="E639" i="7" s="1"/>
  <c r="J638" i="7"/>
  <c r="J639" i="7" s="1"/>
  <c r="AP638" i="7"/>
  <c r="AJ638" i="7"/>
  <c r="AO638" i="7"/>
  <c r="Q638" i="7"/>
  <c r="Q639" i="7" s="1"/>
  <c r="K638" i="7"/>
  <c r="K639" i="7" s="1"/>
  <c r="AI638" i="7"/>
  <c r="AH638" i="7"/>
  <c r="AN638" i="7"/>
  <c r="Y638" i="7"/>
  <c r="L638" i="7"/>
  <c r="L639" i="7" s="1"/>
  <c r="AG638" i="7"/>
  <c r="AC638" i="7"/>
  <c r="X638" i="7"/>
  <c r="H638" i="7"/>
  <c r="H639" i="7" s="1"/>
  <c r="AF638" i="7"/>
  <c r="Z638" i="7"/>
  <c r="R638" i="7"/>
  <c r="R639" i="7" s="1"/>
  <c r="AA638" i="7"/>
  <c r="AA640" i="7" s="1"/>
  <c r="AA104" i="7" s="1"/>
  <c r="W638" i="7"/>
  <c r="S638" i="7"/>
  <c r="S639" i="7" s="1"/>
  <c r="AL638" i="7"/>
  <c r="D638" i="7"/>
  <c r="D639" i="7" s="1"/>
  <c r="T638" i="7"/>
  <c r="T639" i="7" s="1"/>
  <c r="M638" i="7"/>
  <c r="M639" i="7" s="1"/>
  <c r="AB638" i="7"/>
  <c r="I638" i="7"/>
  <c r="I639" i="7" s="1"/>
  <c r="AE638" i="7"/>
  <c r="O638" i="7"/>
  <c r="O639" i="7" s="1"/>
  <c r="G638" i="7"/>
  <c r="G639" i="7" s="1"/>
  <c r="AK638" i="7"/>
  <c r="AM638" i="7"/>
  <c r="U638" i="7"/>
  <c r="V638" i="7"/>
  <c r="AD638" i="7"/>
  <c r="N638" i="7"/>
  <c r="N639" i="7" s="1"/>
  <c r="P638" i="7"/>
  <c r="P639" i="7" s="1"/>
  <c r="F638" i="7"/>
  <c r="F639" i="7" s="1"/>
  <c r="C638" i="7"/>
  <c r="C639" i="7" s="1"/>
  <c r="C595" i="7"/>
  <c r="B161" i="7"/>
  <c r="F16" i="1" s="1"/>
  <c r="AB246" i="7"/>
  <c r="AB206" i="7"/>
  <c r="AB85" i="7"/>
  <c r="X245" i="7"/>
  <c r="X205" i="7"/>
  <c r="X84" i="7"/>
  <c r="T243" i="7"/>
  <c r="T82" i="7"/>
  <c r="T203" i="7"/>
  <c r="T244" i="7"/>
  <c r="T204" i="7"/>
  <c r="T83" i="7"/>
  <c r="P243" i="7"/>
  <c r="P203" i="7"/>
  <c r="P82" i="7"/>
  <c r="L244" i="7"/>
  <c r="L204" i="7"/>
  <c r="L83" i="7"/>
  <c r="H243" i="7"/>
  <c r="H203" i="7"/>
  <c r="H82" i="7"/>
  <c r="D243" i="7"/>
  <c r="D82" i="7"/>
  <c r="D203" i="7"/>
  <c r="AC246" i="7"/>
  <c r="AC206" i="7"/>
  <c r="AC85" i="7"/>
  <c r="Y245" i="7"/>
  <c r="Y205" i="7"/>
  <c r="Y84" i="7"/>
  <c r="Q244" i="7"/>
  <c r="Q83" i="7"/>
  <c r="Q204" i="7"/>
  <c r="Q243" i="7"/>
  <c r="Q203" i="7"/>
  <c r="Q82" i="7"/>
  <c r="M246" i="7"/>
  <c r="M206" i="7"/>
  <c r="M85" i="7"/>
  <c r="I243" i="7"/>
  <c r="I203" i="7"/>
  <c r="I82" i="7"/>
  <c r="AD246" i="7"/>
  <c r="AD206" i="7"/>
  <c r="AD85" i="7"/>
  <c r="Z245" i="7"/>
  <c r="Z205" i="7"/>
  <c r="Z84" i="7"/>
  <c r="V246" i="7"/>
  <c r="V206" i="7"/>
  <c r="V85" i="7"/>
  <c r="R245" i="7"/>
  <c r="R84" i="7"/>
  <c r="R205" i="7"/>
  <c r="N246" i="7"/>
  <c r="N206" i="7"/>
  <c r="N85" i="7"/>
  <c r="J243" i="7"/>
  <c r="J82" i="7"/>
  <c r="J203" i="7"/>
  <c r="F246" i="7"/>
  <c r="F206" i="7"/>
  <c r="F85" i="7"/>
  <c r="AA245" i="7"/>
  <c r="AA205" i="7"/>
  <c r="AA84" i="7"/>
  <c r="W244" i="7"/>
  <c r="W204" i="7"/>
  <c r="W83" i="7"/>
  <c r="S243" i="7"/>
  <c r="S203" i="7"/>
  <c r="S82" i="7"/>
  <c r="O244" i="7"/>
  <c r="O204" i="7"/>
  <c r="O83" i="7"/>
  <c r="O243" i="7"/>
  <c r="O82" i="7"/>
  <c r="O203" i="7"/>
  <c r="K244" i="7"/>
  <c r="K83" i="7"/>
  <c r="K204" i="7"/>
  <c r="G246" i="7"/>
  <c r="G206" i="7"/>
  <c r="G85" i="7"/>
  <c r="AI246" i="7"/>
  <c r="AI206" i="7"/>
  <c r="AI85" i="7"/>
  <c r="AP244" i="7"/>
  <c r="AP204" i="7"/>
  <c r="AP83" i="7"/>
  <c r="AG246" i="7"/>
  <c r="AG206" i="7"/>
  <c r="AG85" i="7"/>
  <c r="AG244" i="7"/>
  <c r="AG204" i="7"/>
  <c r="AG83" i="7"/>
  <c r="AJ246" i="7"/>
  <c r="AJ206" i="7"/>
  <c r="AJ85" i="7"/>
  <c r="AJ244" i="7"/>
  <c r="AJ204" i="7"/>
  <c r="AJ83" i="7"/>
  <c r="AK244" i="7"/>
  <c r="AK83" i="7"/>
  <c r="AK204" i="7"/>
  <c r="AL245" i="7"/>
  <c r="AL205" i="7"/>
  <c r="AL84" i="7"/>
  <c r="AM245" i="7"/>
  <c r="AM205" i="7"/>
  <c r="AM84" i="7"/>
  <c r="AM243" i="7"/>
  <c r="AM203" i="7"/>
  <c r="AM82" i="7"/>
  <c r="AN246" i="7"/>
  <c r="AN206" i="7"/>
  <c r="AN85" i="7"/>
  <c r="AB243" i="7"/>
  <c r="AB203" i="7"/>
  <c r="AB82" i="7"/>
  <c r="P246" i="7"/>
  <c r="P206" i="7"/>
  <c r="P85" i="7"/>
  <c r="L243" i="7"/>
  <c r="L82" i="7"/>
  <c r="L203" i="7"/>
  <c r="H246" i="7"/>
  <c r="H206" i="7"/>
  <c r="H85" i="7"/>
  <c r="AC244" i="7"/>
  <c r="AC83" i="7"/>
  <c r="AC204" i="7"/>
  <c r="AC243" i="7"/>
  <c r="AC203" i="7"/>
  <c r="AC82" i="7"/>
  <c r="Y246" i="7"/>
  <c r="Y206" i="7"/>
  <c r="Y85" i="7"/>
  <c r="U245" i="7"/>
  <c r="U205" i="7"/>
  <c r="U84" i="7"/>
  <c r="M245" i="7"/>
  <c r="M205" i="7"/>
  <c r="M84" i="7"/>
  <c r="I244" i="7"/>
  <c r="I83" i="7"/>
  <c r="I204" i="7"/>
  <c r="E245" i="7"/>
  <c r="E205" i="7"/>
  <c r="E84" i="7"/>
  <c r="AD245" i="7"/>
  <c r="AD205" i="7"/>
  <c r="AD84" i="7"/>
  <c r="Z246" i="7"/>
  <c r="Z206" i="7"/>
  <c r="Z85" i="7"/>
  <c r="V245" i="7"/>
  <c r="V205" i="7"/>
  <c r="V84" i="7"/>
  <c r="R244" i="7"/>
  <c r="R204" i="7"/>
  <c r="R83" i="7"/>
  <c r="N245" i="7"/>
  <c r="N84" i="7"/>
  <c r="N205" i="7"/>
  <c r="J246" i="7"/>
  <c r="J206" i="7"/>
  <c r="J85" i="7"/>
  <c r="F244" i="7"/>
  <c r="F204" i="7"/>
  <c r="F83" i="7"/>
  <c r="F245" i="7"/>
  <c r="F84" i="7"/>
  <c r="F205" i="7"/>
  <c r="AE245" i="7"/>
  <c r="AE205" i="7"/>
  <c r="AE84" i="7"/>
  <c r="AA246" i="7"/>
  <c r="AA206" i="7"/>
  <c r="AA85" i="7"/>
  <c r="W245" i="7"/>
  <c r="W205" i="7"/>
  <c r="W84" i="7"/>
  <c r="S244" i="7"/>
  <c r="S204" i="7"/>
  <c r="S83" i="7"/>
  <c r="O245" i="7"/>
  <c r="O205" i="7"/>
  <c r="O84" i="7"/>
  <c r="G244" i="7"/>
  <c r="G204" i="7"/>
  <c r="G83" i="7"/>
  <c r="G243" i="7"/>
  <c r="G82" i="7"/>
  <c r="G203" i="7"/>
  <c r="C244" i="7"/>
  <c r="C204" i="7"/>
  <c r="C83" i="7"/>
  <c r="C243" i="7"/>
  <c r="C203" i="7"/>
  <c r="C82" i="7"/>
  <c r="AP246" i="7"/>
  <c r="AP206" i="7"/>
  <c r="AP85" i="7"/>
  <c r="AH245" i="7"/>
  <c r="AH205" i="7"/>
  <c r="AH84" i="7"/>
  <c r="AH243" i="7"/>
  <c r="AH82" i="7"/>
  <c r="AH203" i="7"/>
  <c r="AL244" i="7"/>
  <c r="AL204" i="7"/>
  <c r="AL83" i="7"/>
  <c r="AM246" i="7"/>
  <c r="AM206" i="7"/>
  <c r="AM85" i="7"/>
  <c r="AM244" i="7"/>
  <c r="AM204" i="7"/>
  <c r="AM83" i="7"/>
  <c r="AN243" i="7"/>
  <c r="AN203" i="7"/>
  <c r="AN82" i="7"/>
  <c r="AO243" i="7"/>
  <c r="AO203" i="7"/>
  <c r="AO82" i="7"/>
  <c r="X244" i="7"/>
  <c r="X204" i="7"/>
  <c r="X83" i="7"/>
  <c r="D246" i="7"/>
  <c r="D206" i="7"/>
  <c r="D85" i="7"/>
  <c r="Y244" i="7"/>
  <c r="Y83" i="7"/>
  <c r="Y204" i="7"/>
  <c r="Y243" i="7"/>
  <c r="Y203" i="7"/>
  <c r="Y82" i="7"/>
  <c r="U243" i="7"/>
  <c r="U203" i="7"/>
  <c r="U82" i="7"/>
  <c r="U246" i="7"/>
  <c r="U206" i="7"/>
  <c r="U85" i="7"/>
  <c r="Q245" i="7"/>
  <c r="Q205" i="7"/>
  <c r="Q84" i="7"/>
  <c r="M243" i="7"/>
  <c r="M203" i="7"/>
  <c r="M82" i="7"/>
  <c r="I245" i="7"/>
  <c r="I205" i="7"/>
  <c r="I84" i="7"/>
  <c r="E246" i="7"/>
  <c r="E206" i="7"/>
  <c r="E85" i="7"/>
  <c r="AD244" i="7"/>
  <c r="AD204" i="7"/>
  <c r="AD83" i="7"/>
  <c r="Z244" i="7"/>
  <c r="Z204" i="7"/>
  <c r="Z83" i="7"/>
  <c r="V244" i="7"/>
  <c r="V204" i="7"/>
  <c r="V83" i="7"/>
  <c r="R246" i="7"/>
  <c r="R206" i="7"/>
  <c r="R85" i="7"/>
  <c r="R243" i="7"/>
  <c r="R82" i="7"/>
  <c r="R203" i="7"/>
  <c r="N244" i="7"/>
  <c r="N204" i="7"/>
  <c r="N83" i="7"/>
  <c r="J245" i="7"/>
  <c r="J205" i="7"/>
  <c r="J84" i="7"/>
  <c r="F243" i="7"/>
  <c r="F82" i="7"/>
  <c r="F203" i="7"/>
  <c r="AE246" i="7"/>
  <c r="AE206" i="7"/>
  <c r="AE85" i="7"/>
  <c r="AA243" i="7"/>
  <c r="AA203" i="7"/>
  <c r="AA82" i="7"/>
  <c r="W246" i="7"/>
  <c r="W206" i="7"/>
  <c r="W85" i="7"/>
  <c r="S245" i="7"/>
  <c r="S205" i="7"/>
  <c r="S84" i="7"/>
  <c r="O246" i="7"/>
  <c r="O206" i="7"/>
  <c r="O85" i="7"/>
  <c r="K245" i="7"/>
  <c r="K205" i="7"/>
  <c r="K84" i="7"/>
  <c r="AI244" i="7"/>
  <c r="AI204" i="7"/>
  <c r="AI83" i="7"/>
  <c r="AP243" i="7"/>
  <c r="AP203" i="7"/>
  <c r="AP82" i="7"/>
  <c r="AJ245" i="7"/>
  <c r="AJ205" i="7"/>
  <c r="AJ84" i="7"/>
  <c r="AJ243" i="7"/>
  <c r="AJ82" i="7"/>
  <c r="AJ203" i="7"/>
  <c r="AK245" i="7"/>
  <c r="AK205" i="7"/>
  <c r="AK84" i="7"/>
  <c r="AL246" i="7"/>
  <c r="AL206" i="7"/>
  <c r="AL85" i="7"/>
  <c r="AN245" i="7"/>
  <c r="AN205" i="7"/>
  <c r="AN84" i="7"/>
  <c r="AO244" i="7"/>
  <c r="AO204" i="7"/>
  <c r="AO83" i="7"/>
  <c r="AO245" i="7"/>
  <c r="AO205" i="7"/>
  <c r="AO84" i="7"/>
  <c r="AF243" i="7"/>
  <c r="AF203" i="7"/>
  <c r="AF82" i="7"/>
  <c r="AF246" i="7"/>
  <c r="AF206" i="7"/>
  <c r="AF85" i="7"/>
  <c r="AB245" i="7"/>
  <c r="AB205" i="7"/>
  <c r="AB84" i="7"/>
  <c r="AF245" i="7"/>
  <c r="AF205" i="7"/>
  <c r="AF84" i="7"/>
  <c r="AB244" i="7"/>
  <c r="AB204" i="7"/>
  <c r="AB83" i="7"/>
  <c r="X243" i="7"/>
  <c r="X203" i="7"/>
  <c r="X82" i="7"/>
  <c r="T246" i="7"/>
  <c r="T206" i="7"/>
  <c r="T85" i="7"/>
  <c r="P245" i="7"/>
  <c r="P205" i="7"/>
  <c r="P84" i="7"/>
  <c r="L246" i="7"/>
  <c r="L206" i="7"/>
  <c r="L85" i="7"/>
  <c r="H245" i="7"/>
  <c r="H205" i="7"/>
  <c r="H84" i="7"/>
  <c r="AF244" i="7"/>
  <c r="AF204" i="7"/>
  <c r="AF83" i="7"/>
  <c r="X246" i="7"/>
  <c r="X206" i="7"/>
  <c r="X85" i="7"/>
  <c r="T245" i="7"/>
  <c r="T205" i="7"/>
  <c r="T84" i="7"/>
  <c r="P244" i="7"/>
  <c r="P204" i="7"/>
  <c r="P83" i="7"/>
  <c r="L245" i="7"/>
  <c r="L205" i="7"/>
  <c r="L84" i="7"/>
  <c r="H244" i="7"/>
  <c r="H204" i="7"/>
  <c r="H83" i="7"/>
  <c r="D244" i="7"/>
  <c r="D204" i="7"/>
  <c r="D83" i="7"/>
  <c r="D245" i="7"/>
  <c r="D205" i="7"/>
  <c r="D84" i="7"/>
  <c r="AC245" i="7"/>
  <c r="AC205" i="7"/>
  <c r="AC84" i="7"/>
  <c r="U244" i="7"/>
  <c r="U204" i="7"/>
  <c r="U83" i="7"/>
  <c r="Q246" i="7"/>
  <c r="Q206" i="7"/>
  <c r="Q85" i="7"/>
  <c r="M244" i="7"/>
  <c r="M204" i="7"/>
  <c r="M83" i="7"/>
  <c r="I246" i="7"/>
  <c r="I206" i="7"/>
  <c r="I85" i="7"/>
  <c r="E244" i="7"/>
  <c r="E204" i="7"/>
  <c r="E83" i="7"/>
  <c r="E243" i="7"/>
  <c r="E203" i="7"/>
  <c r="E82" i="7"/>
  <c r="AD243" i="7"/>
  <c r="AD203" i="7"/>
  <c r="AD82" i="7"/>
  <c r="Z243" i="7"/>
  <c r="Z203" i="7"/>
  <c r="Z82" i="7"/>
  <c r="V243" i="7"/>
  <c r="V203" i="7"/>
  <c r="V82" i="7"/>
  <c r="N243" i="7"/>
  <c r="N82" i="7"/>
  <c r="N203" i="7"/>
  <c r="J244" i="7"/>
  <c r="J204" i="7"/>
  <c r="J83" i="7"/>
  <c r="AE244" i="7"/>
  <c r="AE204" i="7"/>
  <c r="AE83" i="7"/>
  <c r="AE243" i="7"/>
  <c r="AE203" i="7"/>
  <c r="AE82" i="7"/>
  <c r="AA244" i="7"/>
  <c r="AA83" i="7"/>
  <c r="AA204" i="7"/>
  <c r="W243" i="7"/>
  <c r="W203" i="7"/>
  <c r="W82" i="7"/>
  <c r="S246" i="7"/>
  <c r="S206" i="7"/>
  <c r="S85" i="7"/>
  <c r="K243" i="7"/>
  <c r="K82" i="7"/>
  <c r="K203" i="7"/>
  <c r="K246" i="7"/>
  <c r="K206" i="7"/>
  <c r="K85" i="7"/>
  <c r="G245" i="7"/>
  <c r="G205" i="7"/>
  <c r="G84" i="7"/>
  <c r="C246" i="7"/>
  <c r="C85" i="7"/>
  <c r="C206" i="7"/>
  <c r="C245" i="7"/>
  <c r="C84" i="7"/>
  <c r="C205" i="7"/>
  <c r="AI243" i="7"/>
  <c r="AI203" i="7"/>
  <c r="AI82" i="7"/>
  <c r="AI245" i="7"/>
  <c r="AI205" i="7"/>
  <c r="AI84" i="7"/>
  <c r="AP245" i="7"/>
  <c r="AP205" i="7"/>
  <c r="AP84" i="7"/>
  <c r="AG245" i="7"/>
  <c r="AG205" i="7"/>
  <c r="AG84" i="7"/>
  <c r="AG243" i="7"/>
  <c r="AG203" i="7"/>
  <c r="AG82" i="7"/>
  <c r="AH246" i="7"/>
  <c r="AH206" i="7"/>
  <c r="AH85" i="7"/>
  <c r="AH244" i="7"/>
  <c r="AH204" i="7"/>
  <c r="AH83" i="7"/>
  <c r="AK243" i="7"/>
  <c r="AK203" i="7"/>
  <c r="AK82" i="7"/>
  <c r="AK246" i="7"/>
  <c r="AK206" i="7"/>
  <c r="AK85" i="7"/>
  <c r="AL243" i="7"/>
  <c r="AL203" i="7"/>
  <c r="AL82" i="7"/>
  <c r="AN244" i="7"/>
  <c r="AN204" i="7"/>
  <c r="AN83" i="7"/>
  <c r="AO246" i="7"/>
  <c r="AO206" i="7"/>
  <c r="AO85" i="7"/>
  <c r="AI39" i="7"/>
  <c r="AI595" i="7"/>
  <c r="AI221" i="7"/>
  <c r="AI140" i="7"/>
  <c r="AP221" i="7"/>
  <c r="AP140" i="7"/>
  <c r="AG39" i="7"/>
  <c r="AG595" i="7"/>
  <c r="AH39" i="7"/>
  <c r="AH595" i="7"/>
  <c r="AJ39" i="7"/>
  <c r="AJ595" i="7"/>
  <c r="AK221" i="7"/>
  <c r="AK140" i="7"/>
  <c r="AL221" i="7"/>
  <c r="AL140" i="7"/>
  <c r="AM39" i="7"/>
  <c r="AM595" i="7"/>
  <c r="AN221" i="7"/>
  <c r="AN140" i="7"/>
  <c r="AO221" i="7"/>
  <c r="AO140" i="7"/>
  <c r="AP39" i="7"/>
  <c r="AP595" i="7"/>
  <c r="AG221" i="7"/>
  <c r="AG140" i="7"/>
  <c r="AH221" i="7"/>
  <c r="AH140" i="7"/>
  <c r="AJ221" i="7"/>
  <c r="AJ140" i="7"/>
  <c r="AK39" i="7"/>
  <c r="AK595" i="7"/>
  <c r="AL39" i="7"/>
  <c r="AL595" i="7"/>
  <c r="AM221" i="7"/>
  <c r="AM140" i="7"/>
  <c r="AN39" i="7"/>
  <c r="AN595" i="7"/>
  <c r="AO39" i="7"/>
  <c r="AO595" i="7"/>
  <c r="AB39" i="7"/>
  <c r="AB595" i="7"/>
  <c r="T221" i="7"/>
  <c r="T140" i="7"/>
  <c r="L39" i="7"/>
  <c r="L41" i="7" s="1"/>
  <c r="L595" i="7"/>
  <c r="L221" i="7"/>
  <c r="L140" i="7"/>
  <c r="AC39" i="7"/>
  <c r="AC595" i="7"/>
  <c r="Y221" i="7"/>
  <c r="Y140" i="7"/>
  <c r="U221" i="7"/>
  <c r="U140" i="7"/>
  <c r="Q221" i="7"/>
  <c r="Q140" i="7"/>
  <c r="E39" i="7"/>
  <c r="E41" i="7" s="1"/>
  <c r="E595" i="7"/>
  <c r="Z221" i="7"/>
  <c r="Z140" i="7"/>
  <c r="R39" i="7"/>
  <c r="R41" i="7" s="1"/>
  <c r="R595" i="7"/>
  <c r="J39" i="7"/>
  <c r="J41" i="7" s="1"/>
  <c r="J595" i="7"/>
  <c r="J221" i="7"/>
  <c r="J140" i="7"/>
  <c r="F39" i="7"/>
  <c r="F41" i="7" s="1"/>
  <c r="F595" i="7"/>
  <c r="F221" i="7"/>
  <c r="F140" i="7"/>
  <c r="AE39" i="7"/>
  <c r="AE595" i="7"/>
  <c r="W39" i="7"/>
  <c r="W41" i="7" s="1"/>
  <c r="W595" i="7"/>
  <c r="W221" i="7"/>
  <c r="W140" i="7"/>
  <c r="O221" i="7"/>
  <c r="O140" i="7"/>
  <c r="K39" i="7"/>
  <c r="K41" i="7" s="1"/>
  <c r="K595" i="7"/>
  <c r="G39" i="7"/>
  <c r="G41" i="7" s="1"/>
  <c r="G595" i="7"/>
  <c r="AF39" i="7"/>
  <c r="AF595" i="7"/>
  <c r="AF221" i="7"/>
  <c r="AF140" i="7"/>
  <c r="AB221" i="7"/>
  <c r="AB140" i="7"/>
  <c r="X39" i="7"/>
  <c r="X41" i="7" s="1"/>
  <c r="X595" i="7"/>
  <c r="X221" i="7"/>
  <c r="X140" i="7"/>
  <c r="T39" i="7"/>
  <c r="T41" i="7" s="1"/>
  <c r="T595" i="7"/>
  <c r="P39" i="7"/>
  <c r="P41" i="7" s="1"/>
  <c r="P595" i="7"/>
  <c r="P221" i="7"/>
  <c r="P140" i="7"/>
  <c r="H39" i="7"/>
  <c r="H41" i="7" s="1"/>
  <c r="H595" i="7"/>
  <c r="H221" i="7"/>
  <c r="H140" i="7"/>
  <c r="D39" i="7"/>
  <c r="D41" i="7" s="1"/>
  <c r="D595" i="7"/>
  <c r="D221" i="7"/>
  <c r="D140" i="7"/>
  <c r="AC221" i="7"/>
  <c r="AC140" i="7"/>
  <c r="Y39" i="7"/>
  <c r="Y41" i="7" s="1"/>
  <c r="Y595" i="7"/>
  <c r="U39" i="7"/>
  <c r="U41" i="7" s="1"/>
  <c r="U595" i="7"/>
  <c r="Q39" i="7"/>
  <c r="Q41" i="7" s="1"/>
  <c r="Q595" i="7"/>
  <c r="M39" i="7"/>
  <c r="M41" i="7" s="1"/>
  <c r="M595" i="7"/>
  <c r="M221" i="7"/>
  <c r="M140" i="7"/>
  <c r="I39" i="7"/>
  <c r="I41" i="7" s="1"/>
  <c r="I595" i="7"/>
  <c r="I221" i="7"/>
  <c r="I140" i="7"/>
  <c r="E221" i="7"/>
  <c r="E140" i="7"/>
  <c r="AD39" i="7"/>
  <c r="AD595" i="7"/>
  <c r="AD221" i="7"/>
  <c r="AD140" i="7"/>
  <c r="Z39" i="7"/>
  <c r="Z41" i="7" s="1"/>
  <c r="Z595" i="7"/>
  <c r="V39" i="7"/>
  <c r="V41" i="7" s="1"/>
  <c r="V595" i="7"/>
  <c r="V221" i="7"/>
  <c r="V140" i="7"/>
  <c r="R221" i="7"/>
  <c r="R140" i="7"/>
  <c r="N39" i="7"/>
  <c r="N41" i="7" s="1"/>
  <c r="N595" i="7"/>
  <c r="N221" i="7"/>
  <c r="N140" i="7"/>
  <c r="AE221" i="7"/>
  <c r="AE140" i="7"/>
  <c r="AA39" i="7"/>
  <c r="AA41" i="7" s="1"/>
  <c r="AA595" i="7"/>
  <c r="AA221" i="7"/>
  <c r="AA140" i="7"/>
  <c r="S39" i="7"/>
  <c r="S41" i="7" s="1"/>
  <c r="S595" i="7"/>
  <c r="S221" i="7"/>
  <c r="S140" i="7"/>
  <c r="O39" i="7"/>
  <c r="O41" i="7" s="1"/>
  <c r="O595" i="7"/>
  <c r="K221" i="7"/>
  <c r="K140" i="7"/>
  <c r="G221" i="7"/>
  <c r="G140" i="7"/>
  <c r="C221" i="7"/>
  <c r="C140" i="7"/>
  <c r="P644" i="7"/>
  <c r="P647" i="7" s="1"/>
  <c r="V639" i="7" l="1"/>
  <c r="V104" i="7" s="1"/>
  <c r="X639" i="7"/>
  <c r="X104" i="7" s="1"/>
  <c r="Y639" i="7"/>
  <c r="Y104" i="7" s="1"/>
  <c r="U639" i="7"/>
  <c r="U104" i="7" s="1"/>
  <c r="Z639" i="7"/>
  <c r="Z104" i="7" s="1"/>
  <c r="W639" i="7"/>
  <c r="W104" i="7" s="1"/>
  <c r="C104" i="7"/>
  <c r="C606" i="7"/>
  <c r="P104" i="7"/>
  <c r="P606" i="7"/>
  <c r="O104" i="7"/>
  <c r="O606" i="7"/>
  <c r="I104" i="7"/>
  <c r="I606" i="7"/>
  <c r="M104" i="7"/>
  <c r="M606" i="7"/>
  <c r="D104" i="7"/>
  <c r="D606" i="7"/>
  <c r="S104" i="7"/>
  <c r="S606" i="7"/>
  <c r="H104" i="7"/>
  <c r="H606" i="7"/>
  <c r="L104" i="7"/>
  <c r="L606" i="7"/>
  <c r="Q104" i="7"/>
  <c r="Q606" i="7"/>
  <c r="J104" i="7"/>
  <c r="J606" i="7"/>
  <c r="F104" i="7"/>
  <c r="F606" i="7"/>
  <c r="N104" i="7"/>
  <c r="N606" i="7"/>
  <c r="G104" i="7"/>
  <c r="G606" i="7"/>
  <c r="T104" i="7"/>
  <c r="T606" i="7"/>
  <c r="R104" i="7"/>
  <c r="R606" i="7"/>
  <c r="K104" i="7"/>
  <c r="K606" i="7"/>
  <c r="E104" i="7"/>
  <c r="E606" i="7"/>
  <c r="B165" i="7"/>
  <c r="B164" i="7"/>
  <c r="V247" i="7"/>
  <c r="V248" i="7" s="1"/>
  <c r="Z247" i="7"/>
  <c r="Z248" i="7" s="1"/>
  <c r="C207" i="7"/>
  <c r="F247" i="7"/>
  <c r="F248" i="7" s="1"/>
  <c r="AJ247" i="7"/>
  <c r="AJ248" i="7" s="1"/>
  <c r="Y247" i="7"/>
  <c r="Y248" i="7" s="1"/>
  <c r="AA247" i="7"/>
  <c r="AA248" i="7" s="1"/>
  <c r="AK247" i="7"/>
  <c r="AK248" i="7" s="1"/>
  <c r="K247" i="7"/>
  <c r="K248" i="7" s="1"/>
  <c r="N247" i="7"/>
  <c r="N248" i="7" s="1"/>
  <c r="AL247" i="7"/>
  <c r="AL248" i="7" s="1"/>
  <c r="W247" i="7"/>
  <c r="W248" i="7" s="1"/>
  <c r="AD247" i="7"/>
  <c r="AD248" i="7" s="1"/>
  <c r="X247" i="7"/>
  <c r="X248" i="7" s="1"/>
  <c r="R247" i="7"/>
  <c r="R248" i="7" s="1"/>
  <c r="AN247" i="7"/>
  <c r="AN248" i="7" s="1"/>
  <c r="AH247" i="7"/>
  <c r="AH248" i="7" s="1"/>
  <c r="L247" i="7"/>
  <c r="L248" i="7" s="1"/>
  <c r="AM247" i="7"/>
  <c r="AM248" i="7" s="1"/>
  <c r="O247" i="7"/>
  <c r="O248" i="7" s="1"/>
  <c r="I247" i="7"/>
  <c r="I248" i="7" s="1"/>
  <c r="M247" i="7"/>
  <c r="M248" i="7" s="1"/>
  <c r="AO247" i="7"/>
  <c r="AO248" i="7" s="1"/>
  <c r="H247" i="7"/>
  <c r="H248" i="7" s="1"/>
  <c r="T247" i="7"/>
  <c r="T248" i="7" s="1"/>
  <c r="AE247" i="7"/>
  <c r="AE248" i="7" s="1"/>
  <c r="U247" i="7"/>
  <c r="U248" i="7" s="1"/>
  <c r="AB247" i="7"/>
  <c r="AB248" i="7" s="1"/>
  <c r="S247" i="7"/>
  <c r="S248" i="7" s="1"/>
  <c r="J247" i="7"/>
  <c r="J248" i="7" s="1"/>
  <c r="Q247" i="7"/>
  <c r="Q248" i="7" s="1"/>
  <c r="D247" i="7"/>
  <c r="D248" i="7" s="1"/>
  <c r="AG247" i="7"/>
  <c r="AG248" i="7" s="1"/>
  <c r="AI247" i="7"/>
  <c r="AI248" i="7" s="1"/>
  <c r="E247" i="7"/>
  <c r="E248" i="7" s="1"/>
  <c r="AF247" i="7"/>
  <c r="AF248" i="7" s="1"/>
  <c r="AP247" i="7"/>
  <c r="AP248" i="7" s="1"/>
  <c r="G247" i="7"/>
  <c r="G248" i="7" s="1"/>
  <c r="AC247" i="7"/>
  <c r="AC248" i="7" s="1"/>
  <c r="P247" i="7"/>
  <c r="P248" i="7" s="1"/>
  <c r="S86" i="7"/>
  <c r="AF86" i="7"/>
  <c r="AP86" i="7"/>
  <c r="AK207" i="7"/>
  <c r="AK208" i="7" s="1"/>
  <c r="AL86" i="7"/>
  <c r="S207" i="7"/>
  <c r="S208" i="7" s="1"/>
  <c r="AJ86" i="7"/>
  <c r="AJ207" i="7"/>
  <c r="AJ208" i="7" s="1"/>
  <c r="AK86" i="7"/>
  <c r="AP207" i="7"/>
  <c r="AP208" i="7" s="1"/>
  <c r="AH86" i="7"/>
  <c r="AH207" i="7"/>
  <c r="AH208" i="7" s="1"/>
  <c r="AO207" i="7"/>
  <c r="AO208" i="7" s="1"/>
  <c r="AN207" i="7"/>
  <c r="AN208" i="7" s="1"/>
  <c r="AN86" i="7"/>
  <c r="AL207" i="7"/>
  <c r="AL208" i="7" s="1"/>
  <c r="AM86" i="7"/>
  <c r="AM207" i="7"/>
  <c r="AM208" i="7" s="1"/>
  <c r="AG207" i="7"/>
  <c r="AG208" i="7" s="1"/>
  <c r="AG86" i="7"/>
  <c r="AI86" i="7"/>
  <c r="AI207" i="7"/>
  <c r="AI208" i="7" s="1"/>
  <c r="AO86" i="7"/>
  <c r="I86" i="7"/>
  <c r="P86" i="7"/>
  <c r="X207" i="7"/>
  <c r="X208" i="7" s="1"/>
  <c r="Z86" i="7"/>
  <c r="I207" i="7"/>
  <c r="I208" i="7" s="1"/>
  <c r="H86" i="7"/>
  <c r="N86" i="7"/>
  <c r="O86" i="7"/>
  <c r="V86" i="7"/>
  <c r="Q86" i="7"/>
  <c r="Y207" i="7"/>
  <c r="Y208" i="7" s="1"/>
  <c r="H207" i="7"/>
  <c r="H208" i="7" s="1"/>
  <c r="AA86" i="7"/>
  <c r="N207" i="7"/>
  <c r="N208" i="7" s="1"/>
  <c r="AD207" i="7"/>
  <c r="AD208" i="7" s="1"/>
  <c r="P207" i="7"/>
  <c r="P208" i="7" s="1"/>
  <c r="M207" i="7"/>
  <c r="M208" i="7" s="1"/>
  <c r="U86" i="7"/>
  <c r="D207" i="7"/>
  <c r="D208" i="7" s="1"/>
  <c r="T86" i="7"/>
  <c r="G86" i="7"/>
  <c r="K207" i="7"/>
  <c r="K208" i="7" s="1"/>
  <c r="W207" i="7"/>
  <c r="W208" i="7" s="1"/>
  <c r="AE207" i="7"/>
  <c r="AE208" i="7" s="1"/>
  <c r="F86" i="7"/>
  <c r="J207" i="7"/>
  <c r="J208" i="7" s="1"/>
  <c r="R86" i="7"/>
  <c r="E207" i="7"/>
  <c r="E208" i="7" s="1"/>
  <c r="AC207" i="7"/>
  <c r="AC208" i="7" s="1"/>
  <c r="L86" i="7"/>
  <c r="AB207" i="7"/>
  <c r="AB208" i="7" s="1"/>
  <c r="O207" i="7"/>
  <c r="O208" i="7" s="1"/>
  <c r="AA207" i="7"/>
  <c r="AA208" i="7" s="1"/>
  <c r="V207" i="7"/>
  <c r="V208" i="7" s="1"/>
  <c r="Z207" i="7"/>
  <c r="Z208" i="7" s="1"/>
  <c r="AD86" i="7"/>
  <c r="M86" i="7"/>
  <c r="Q207" i="7"/>
  <c r="Q208" i="7" s="1"/>
  <c r="U207" i="7"/>
  <c r="U208" i="7" s="1"/>
  <c r="Y86" i="7"/>
  <c r="D86" i="7"/>
  <c r="T207" i="7"/>
  <c r="T208" i="7" s="1"/>
  <c r="X86" i="7"/>
  <c r="AF207" i="7"/>
  <c r="AF208" i="7" s="1"/>
  <c r="C86" i="7"/>
  <c r="C247" i="7"/>
  <c r="G207" i="7"/>
  <c r="G208" i="7" s="1"/>
  <c r="K86" i="7"/>
  <c r="W86" i="7"/>
  <c r="AE86" i="7"/>
  <c r="F207" i="7"/>
  <c r="F208" i="7" s="1"/>
  <c r="J86" i="7"/>
  <c r="R207" i="7"/>
  <c r="R208" i="7" s="1"/>
  <c r="E86" i="7"/>
  <c r="AC86" i="7"/>
  <c r="L207" i="7"/>
  <c r="L208" i="7" s="1"/>
  <c r="AB86" i="7"/>
  <c r="Q644" i="7"/>
  <c r="Q647" i="7" s="1"/>
  <c r="B166" i="7" l="1"/>
  <c r="F11" i="1" s="1"/>
  <c r="R644" i="7"/>
  <c r="R647" i="7" s="1"/>
  <c r="AO635" i="7" l="1"/>
  <c r="AM635" i="7"/>
  <c r="AL635" i="7"/>
  <c r="AK635" i="7"/>
  <c r="AJ635" i="7"/>
  <c r="AI635" i="7"/>
  <c r="AF635" i="7"/>
  <c r="AN635" i="7"/>
  <c r="AH635" i="7"/>
  <c r="AG635" i="7"/>
  <c r="AE635" i="7"/>
  <c r="AC635" i="7"/>
  <c r="AA635" i="7"/>
  <c r="Y635" i="7"/>
  <c r="W635" i="7"/>
  <c r="U635" i="7"/>
  <c r="S635" i="7"/>
  <c r="Q635" i="7"/>
  <c r="O635" i="7"/>
  <c r="M635" i="7"/>
  <c r="K635" i="7"/>
  <c r="I635" i="7"/>
  <c r="G635" i="7"/>
  <c r="E635" i="7"/>
  <c r="C635" i="7"/>
  <c r="AD635" i="7"/>
  <c r="AB635" i="7"/>
  <c r="Z635" i="7"/>
  <c r="X635" i="7"/>
  <c r="V635" i="7"/>
  <c r="T635" i="7"/>
  <c r="R635" i="7"/>
  <c r="P635" i="7"/>
  <c r="N635" i="7"/>
  <c r="L635" i="7"/>
  <c r="J635" i="7"/>
  <c r="H635" i="7"/>
  <c r="F635" i="7"/>
  <c r="D635" i="7"/>
  <c r="S644" i="7"/>
  <c r="S647" i="7" s="1"/>
  <c r="K632" i="7" l="1"/>
  <c r="K634" i="7" s="1"/>
  <c r="S632" i="7"/>
  <c r="S634" i="7" s="1"/>
  <c r="M632" i="7"/>
  <c r="M634" i="7" s="1"/>
  <c r="U632" i="7"/>
  <c r="U634" i="7" s="1"/>
  <c r="G632" i="7"/>
  <c r="G634" i="7" s="1"/>
  <c r="O632" i="7"/>
  <c r="O634" i="7" s="1"/>
  <c r="E632" i="7"/>
  <c r="E634" i="7" s="1"/>
  <c r="I632" i="7"/>
  <c r="I634" i="7" s="1"/>
  <c r="Q632" i="7"/>
  <c r="Q634" i="7" s="1"/>
  <c r="AA632" i="7"/>
  <c r="AA634" i="7" s="1"/>
  <c r="AC632" i="7"/>
  <c r="AC634" i="7" s="1"/>
  <c r="AG632" i="7"/>
  <c r="AG634" i="7" s="1"/>
  <c r="W632" i="7"/>
  <c r="W633" i="7" s="1"/>
  <c r="AE632" i="7"/>
  <c r="AE634" i="7" s="1"/>
  <c r="AJ632" i="7"/>
  <c r="AJ634" i="7" s="1"/>
  <c r="Y632" i="7"/>
  <c r="Y633" i="7" s="1"/>
  <c r="AH632" i="7"/>
  <c r="AI632" i="7"/>
  <c r="AO632" i="7"/>
  <c r="AK632" i="7"/>
  <c r="AL632" i="7"/>
  <c r="AP632" i="7"/>
  <c r="AM632" i="7"/>
  <c r="AN632" i="7"/>
  <c r="D632" i="7"/>
  <c r="D633" i="7" s="1"/>
  <c r="F632" i="7"/>
  <c r="F633" i="7" s="1"/>
  <c r="H632" i="7"/>
  <c r="H633" i="7" s="1"/>
  <c r="J632" i="7"/>
  <c r="J633" i="7" s="1"/>
  <c r="L632" i="7"/>
  <c r="L633" i="7" s="1"/>
  <c r="N632" i="7"/>
  <c r="N633" i="7" s="1"/>
  <c r="P632" i="7"/>
  <c r="P633" i="7" s="1"/>
  <c r="R632" i="7"/>
  <c r="R633" i="7" s="1"/>
  <c r="T632" i="7"/>
  <c r="T633" i="7" s="1"/>
  <c r="V632" i="7"/>
  <c r="V633" i="7" s="1"/>
  <c r="X632" i="7"/>
  <c r="X633" i="7" s="1"/>
  <c r="Z632" i="7"/>
  <c r="Z633" i="7" s="1"/>
  <c r="AB632" i="7"/>
  <c r="AD632" i="7"/>
  <c r="AF632" i="7"/>
  <c r="C235" i="7"/>
  <c r="C248" i="7" s="1"/>
  <c r="C195" i="7"/>
  <c r="C208" i="7" s="1"/>
  <c r="T644" i="7"/>
  <c r="T647" i="7" s="1"/>
  <c r="S633" i="7" l="1"/>
  <c r="S103" i="7" s="1"/>
  <c r="K633" i="7"/>
  <c r="I633" i="7"/>
  <c r="I103" i="7" s="1"/>
  <c r="U633" i="7"/>
  <c r="U103" i="7" s="1"/>
  <c r="O633" i="7"/>
  <c r="O103" i="7" s="1"/>
  <c r="M633" i="7"/>
  <c r="G633" i="7"/>
  <c r="G103" i="7" s="1"/>
  <c r="Q633" i="7"/>
  <c r="Q103" i="7" s="1"/>
  <c r="E633" i="7"/>
  <c r="E103" i="7" s="1"/>
  <c r="K103" i="7"/>
  <c r="AJ103" i="7"/>
  <c r="AJ108" i="7" s="1"/>
  <c r="AJ114" i="7" s="1"/>
  <c r="Z634" i="7"/>
  <c r="AL634" i="7"/>
  <c r="Y634" i="7"/>
  <c r="AM634" i="7"/>
  <c r="AK634" i="7"/>
  <c r="AA103" i="7"/>
  <c r="AA108" i="7" s="1"/>
  <c r="AA114" i="7" s="1"/>
  <c r="AB634" i="7"/>
  <c r="V634" i="7"/>
  <c r="R634" i="7"/>
  <c r="R103" i="7" s="1"/>
  <c r="N634" i="7"/>
  <c r="N103" i="7" s="1"/>
  <c r="J634" i="7"/>
  <c r="F634" i="7"/>
  <c r="F103" i="7" s="1"/>
  <c r="AP634" i="7"/>
  <c r="AO634" i="7"/>
  <c r="W634" i="7"/>
  <c r="W103" i="7" s="1"/>
  <c r="W108" i="7" s="1"/>
  <c r="W114" i="7" s="1"/>
  <c r="M103" i="7"/>
  <c r="D634" i="7"/>
  <c r="AI634" i="7"/>
  <c r="AI103" i="7" s="1"/>
  <c r="AI108" i="7" s="1"/>
  <c r="AI114" i="7" s="1"/>
  <c r="AG103" i="7"/>
  <c r="AG108" i="7" s="1"/>
  <c r="AG114" i="7" s="1"/>
  <c r="AD634" i="7"/>
  <c r="AD103" i="7" s="1"/>
  <c r="AD108" i="7" s="1"/>
  <c r="AD114" i="7" s="1"/>
  <c r="X634" i="7"/>
  <c r="X103" i="7" s="1"/>
  <c r="X108" i="7" s="1"/>
  <c r="X114" i="7" s="1"/>
  <c r="T634" i="7"/>
  <c r="T103" i="7" s="1"/>
  <c r="P634" i="7"/>
  <c r="P103" i="7" s="1"/>
  <c r="L634" i="7"/>
  <c r="H634" i="7"/>
  <c r="H103" i="7" s="1"/>
  <c r="AN634" i="7"/>
  <c r="AN103" i="7" s="1"/>
  <c r="AN108" i="7" s="1"/>
  <c r="AN114" i="7" s="1"/>
  <c r="AH634" i="7"/>
  <c r="AE103" i="7"/>
  <c r="AE108" i="7" s="1"/>
  <c r="AE114" i="7" s="1"/>
  <c r="AC103" i="7"/>
  <c r="AC108" i="7" s="1"/>
  <c r="AC114" i="7" s="1"/>
  <c r="AF634" i="7"/>
  <c r="U644" i="7"/>
  <c r="U647" i="7" s="1"/>
  <c r="J103" i="7" l="1"/>
  <c r="Z103" i="7"/>
  <c r="Z108" i="7" s="1"/>
  <c r="Z114" i="7" s="1"/>
  <c r="AB103" i="7"/>
  <c r="AB108" i="7" s="1"/>
  <c r="AB114" i="7" s="1"/>
  <c r="AL103" i="7"/>
  <c r="AL108" i="7" s="1"/>
  <c r="AL114" i="7" s="1"/>
  <c r="Y103" i="7"/>
  <c r="Y108" i="7" s="1"/>
  <c r="Y114" i="7" s="1"/>
  <c r="AH103" i="7"/>
  <c r="AH108" i="7" s="1"/>
  <c r="AH114" i="7" s="1"/>
  <c r="D103" i="7"/>
  <c r="AK103" i="7"/>
  <c r="AK108" i="7" s="1"/>
  <c r="AK114" i="7" s="1"/>
  <c r="AP103" i="7"/>
  <c r="AP108" i="7" s="1"/>
  <c r="AP114" i="7" s="1"/>
  <c r="AM103" i="7"/>
  <c r="AM108" i="7" s="1"/>
  <c r="AM114" i="7" s="1"/>
  <c r="L103" i="7"/>
  <c r="V103" i="7"/>
  <c r="AO103" i="7"/>
  <c r="AO108" i="7" s="1"/>
  <c r="AO114" i="7" s="1"/>
  <c r="C634" i="7"/>
  <c r="AF103" i="7"/>
  <c r="AF108" i="7" s="1"/>
  <c r="AF114" i="7" s="1"/>
  <c r="V644" i="7"/>
  <c r="V647" i="7" s="1"/>
  <c r="V740" i="7" s="1"/>
  <c r="W644" i="7" l="1"/>
  <c r="W647" i="7" s="1"/>
  <c r="W740" i="7" s="1"/>
  <c r="W741" i="7"/>
  <c r="W216" i="7" l="1"/>
  <c r="W179" i="7"/>
  <c r="W87" i="7"/>
  <c r="X644" i="7"/>
  <c r="X647" i="7" s="1"/>
  <c r="X740" i="7" s="1"/>
  <c r="X741" i="7"/>
  <c r="X216" i="7" l="1"/>
  <c r="X179" i="7"/>
  <c r="X87" i="7"/>
  <c r="Y644" i="7"/>
  <c r="Y647" i="7" s="1"/>
  <c r="Y740" i="7" s="1"/>
  <c r="Y741" i="7"/>
  <c r="Y216" i="7" l="1"/>
  <c r="Y179" i="7"/>
  <c r="Y87" i="7"/>
  <c r="Z644" i="7"/>
  <c r="Z647" i="7" s="1"/>
  <c r="Z740" i="7" s="1"/>
  <c r="Z741" i="7"/>
  <c r="AA644" i="7" l="1"/>
  <c r="AA647" i="7" s="1"/>
  <c r="AA740" i="7" s="1"/>
  <c r="AA741" i="7"/>
  <c r="Z216" i="7"/>
  <c r="Z179" i="7"/>
  <c r="Z87" i="7"/>
  <c r="AB644" i="7" l="1"/>
  <c r="AB647" i="7" s="1"/>
  <c r="AB740" i="7" s="1"/>
  <c r="AB741" i="7"/>
  <c r="AA216" i="7"/>
  <c r="AA179" i="7"/>
  <c r="AA87" i="7"/>
  <c r="AC644" i="7" l="1"/>
  <c r="AC647" i="7" s="1"/>
  <c r="AC740" i="7" s="1"/>
  <c r="AC741" i="7"/>
  <c r="AB216" i="7"/>
  <c r="AB179" i="7"/>
  <c r="AB87" i="7"/>
  <c r="AC216" i="7" l="1"/>
  <c r="AC179" i="7"/>
  <c r="AC87" i="7"/>
  <c r="AD644" i="7"/>
  <c r="AD647" i="7" s="1"/>
  <c r="AD740" i="7" s="1"/>
  <c r="AD741" i="7"/>
  <c r="AE644" i="7" l="1"/>
  <c r="AE647" i="7" s="1"/>
  <c r="AE740" i="7" s="1"/>
  <c r="AE741" i="7"/>
  <c r="AD216" i="7"/>
  <c r="AD179" i="7"/>
  <c r="AD87" i="7"/>
  <c r="AF644" i="7" l="1"/>
  <c r="AF647" i="7" s="1"/>
  <c r="AF740" i="7" s="1"/>
  <c r="AG741" i="7" s="1"/>
  <c r="AF741" i="7"/>
  <c r="AE216" i="7"/>
  <c r="AE179" i="7"/>
  <c r="AE87" i="7"/>
  <c r="AG644" i="7" l="1"/>
  <c r="AG647" i="7" s="1"/>
  <c r="AG740" i="7" s="1"/>
  <c r="AH741" i="7" s="1"/>
  <c r="AF216" i="7"/>
  <c r="AF179" i="7"/>
  <c r="AF87" i="7"/>
  <c r="AG179" i="7" l="1"/>
  <c r="AG216" i="7"/>
  <c r="AG87" i="7"/>
  <c r="M396" i="7"/>
  <c r="M398" i="7"/>
  <c r="M399" i="7"/>
  <c r="AH644" i="7"/>
  <c r="AH647" i="7" s="1"/>
  <c r="AH740" i="7" s="1"/>
  <c r="AI741" i="7" s="1"/>
  <c r="M258" i="7" l="1"/>
  <c r="AH216" i="7"/>
  <c r="AH87" i="7"/>
  <c r="AH179" i="7"/>
  <c r="M261" i="7"/>
  <c r="M395" i="7"/>
  <c r="AI644" i="7"/>
  <c r="AI647" i="7" s="1"/>
  <c r="AI740" i="7" s="1"/>
  <c r="AJ741" i="7" s="1"/>
  <c r="AI179" i="7" l="1"/>
  <c r="AI216" i="7"/>
  <c r="AI87" i="7"/>
  <c r="AJ644" i="7"/>
  <c r="AJ647" i="7" s="1"/>
  <c r="AJ740" i="7" s="1"/>
  <c r="AK741" i="7" s="1"/>
  <c r="AJ216" i="7" l="1"/>
  <c r="AJ179" i="7"/>
  <c r="AJ87" i="7"/>
  <c r="AK644" i="7"/>
  <c r="AK647" i="7" s="1"/>
  <c r="AK740" i="7" s="1"/>
  <c r="AL741" i="7" s="1"/>
  <c r="AK216" i="7" l="1"/>
  <c r="AK179" i="7"/>
  <c r="AK87" i="7"/>
  <c r="AL644" i="7"/>
  <c r="AL647" i="7" s="1"/>
  <c r="AL740" i="7" s="1"/>
  <c r="AM741" i="7" s="1"/>
  <c r="AL179" i="7" l="1"/>
  <c r="AL216" i="7"/>
  <c r="AL87" i="7"/>
  <c r="AM644" i="7"/>
  <c r="AM647" i="7" s="1"/>
  <c r="AM740" i="7" s="1"/>
  <c r="AN741" i="7" s="1"/>
  <c r="AM216" i="7" l="1"/>
  <c r="AM87" i="7"/>
  <c r="AM179" i="7"/>
  <c r="AN644" i="7"/>
  <c r="AN647" i="7" s="1"/>
  <c r="AN740" i="7" s="1"/>
  <c r="AO741" i="7" s="1"/>
  <c r="AN216" i="7" l="1"/>
  <c r="AN87" i="7"/>
  <c r="AN179" i="7"/>
  <c r="AO644" i="7"/>
  <c r="AO647" i="7" s="1"/>
  <c r="AO740" i="7" s="1"/>
  <c r="AP741" i="7" s="1"/>
  <c r="AO216" i="7" l="1"/>
  <c r="AO87" i="7"/>
  <c r="AO179" i="7"/>
  <c r="AP644" i="7"/>
  <c r="AP647" i="7" s="1"/>
  <c r="AP740" i="7" s="1"/>
  <c r="AP179" i="7" l="1"/>
  <c r="AP216" i="7"/>
  <c r="AP87" i="7"/>
  <c r="H76" i="7" l="1"/>
  <c r="AF76" i="7"/>
  <c r="AN76" i="7"/>
  <c r="AN605" i="7" s="1"/>
  <c r="AN607" i="7" s="1"/>
  <c r="AN609" i="7" s="1"/>
  <c r="AC76" i="7"/>
  <c r="AP76" i="7"/>
  <c r="AP605" i="7" s="1"/>
  <c r="AP607" i="7" s="1"/>
  <c r="AP609" i="7" s="1"/>
  <c r="AH76" i="7"/>
  <c r="AH605" i="7" s="1"/>
  <c r="AH607" i="7" s="1"/>
  <c r="AH609" i="7" s="1"/>
  <c r="AC80" i="7" l="1"/>
  <c r="AC605" i="7"/>
  <c r="AC607" i="7" s="1"/>
  <c r="AC609" i="7" s="1"/>
  <c r="AF80" i="7"/>
  <c r="AF605" i="7"/>
  <c r="AF607" i="7" s="1"/>
  <c r="AF609" i="7" s="1"/>
  <c r="H605" i="7"/>
  <c r="H607" i="7" s="1"/>
  <c r="H617" i="7" s="1"/>
  <c r="AC178" i="7"/>
  <c r="Q76" i="7"/>
  <c r="H178" i="7"/>
  <c r="H80" i="7"/>
  <c r="H215" i="7"/>
  <c r="AC215" i="7"/>
  <c r="G76" i="7"/>
  <c r="AF215" i="7"/>
  <c r="AF178" i="7"/>
  <c r="L76" i="7"/>
  <c r="AO76" i="7"/>
  <c r="AO605" i="7" s="1"/>
  <c r="AO607" i="7" s="1"/>
  <c r="AO609" i="7" s="1"/>
  <c r="AM76" i="7"/>
  <c r="AM605" i="7" s="1"/>
  <c r="AM607" i="7" s="1"/>
  <c r="AM609" i="7" s="1"/>
  <c r="AI76" i="7"/>
  <c r="AI605" i="7" s="1"/>
  <c r="AI607" i="7" s="1"/>
  <c r="AI609" i="7" s="1"/>
  <c r="AN178" i="7"/>
  <c r="AN215" i="7"/>
  <c r="AN80" i="7"/>
  <c r="AP215" i="7"/>
  <c r="AP80" i="7"/>
  <c r="AP178" i="7"/>
  <c r="AB76" i="7"/>
  <c r="AB605" i="7" s="1"/>
  <c r="AB607" i="7" s="1"/>
  <c r="AB609" i="7" s="1"/>
  <c r="AD76" i="7"/>
  <c r="AD605" i="7" s="1"/>
  <c r="AD607" i="7" s="1"/>
  <c r="AD609" i="7" s="1"/>
  <c r="E76" i="7"/>
  <c r="AK76" i="7"/>
  <c r="AK605" i="7" s="1"/>
  <c r="AK607" i="7" s="1"/>
  <c r="AK609" i="7" s="1"/>
  <c r="U76" i="7"/>
  <c r="U605" i="7" s="1"/>
  <c r="U607" i="7" s="1"/>
  <c r="U609" i="7" s="1"/>
  <c r="AJ76" i="7"/>
  <c r="AJ605" i="7" s="1"/>
  <c r="AJ607" i="7" s="1"/>
  <c r="AJ609" i="7" s="1"/>
  <c r="J76" i="7"/>
  <c r="AG76" i="7"/>
  <c r="AG605" i="7" s="1"/>
  <c r="AG607" i="7" s="1"/>
  <c r="AG609" i="7" s="1"/>
  <c r="R76" i="7"/>
  <c r="AE76" i="7"/>
  <c r="AE605" i="7" s="1"/>
  <c r="AE607" i="7" s="1"/>
  <c r="AE609" i="7" s="1"/>
  <c r="AH215" i="7"/>
  <c r="AH178" i="7"/>
  <c r="AH80" i="7"/>
  <c r="N76" i="7"/>
  <c r="T76" i="7"/>
  <c r="AL76" i="7"/>
  <c r="AL605" i="7" s="1"/>
  <c r="AL607" i="7" s="1"/>
  <c r="AL609" i="7" s="1"/>
  <c r="H609" i="7" l="1"/>
  <c r="H612" i="7" s="1"/>
  <c r="H613" i="7" s="1"/>
  <c r="H599" i="7"/>
  <c r="T740" i="7"/>
  <c r="T605" i="7"/>
  <c r="T607" i="7" s="1"/>
  <c r="T617" i="7" s="1"/>
  <c r="Q605" i="7"/>
  <c r="Q607" i="7" s="1"/>
  <c r="Q617" i="7" s="1"/>
  <c r="R605" i="7"/>
  <c r="R607" i="7" s="1"/>
  <c r="R617" i="7" s="1"/>
  <c r="AA76" i="7"/>
  <c r="M76" i="7"/>
  <c r="M178" i="7" s="1"/>
  <c r="F76" i="7"/>
  <c r="D76" i="7"/>
  <c r="K76" i="7"/>
  <c r="T80" i="7"/>
  <c r="T215" i="7"/>
  <c r="T178" i="7"/>
  <c r="R178" i="7"/>
  <c r="R80" i="7"/>
  <c r="R215" i="7"/>
  <c r="P76" i="7"/>
  <c r="J605" i="7"/>
  <c r="J607" i="7" s="1"/>
  <c r="J617" i="7" s="1"/>
  <c r="J80" i="7"/>
  <c r="J215" i="7"/>
  <c r="J178" i="7"/>
  <c r="O76" i="7"/>
  <c r="S76" i="7"/>
  <c r="AJ80" i="7"/>
  <c r="AJ178" i="7"/>
  <c r="AJ215" i="7"/>
  <c r="AK178" i="7"/>
  <c r="AK80" i="7"/>
  <c r="AK215" i="7"/>
  <c r="E178" i="7"/>
  <c r="E80" i="7"/>
  <c r="E215" i="7"/>
  <c r="E605" i="7"/>
  <c r="E607" i="7" s="1"/>
  <c r="E617" i="7" s="1"/>
  <c r="G80" i="7"/>
  <c r="G215" i="7"/>
  <c r="G178" i="7"/>
  <c r="G605" i="7"/>
  <c r="G607" i="7" s="1"/>
  <c r="G617" i="7" s="1"/>
  <c r="Z76" i="7"/>
  <c r="Z605" i="7" s="1"/>
  <c r="Z607" i="7" s="1"/>
  <c r="Z609" i="7" s="1"/>
  <c r="AI80" i="7"/>
  <c r="AI215" i="7"/>
  <c r="AI178" i="7"/>
  <c r="X76" i="7"/>
  <c r="X605" i="7" s="1"/>
  <c r="X607" i="7" s="1"/>
  <c r="X609" i="7" s="1"/>
  <c r="Y76" i="7"/>
  <c r="Y605" i="7" s="1"/>
  <c r="Y607" i="7" s="1"/>
  <c r="Y609" i="7" s="1"/>
  <c r="AM80" i="7"/>
  <c r="AM178" i="7"/>
  <c r="AM215" i="7"/>
  <c r="AO80" i="7"/>
  <c r="AO178" i="7"/>
  <c r="AO215" i="7"/>
  <c r="L605" i="7"/>
  <c r="L607" i="7" s="1"/>
  <c r="L617" i="7" s="1"/>
  <c r="L178" i="7"/>
  <c r="L215" i="7"/>
  <c r="L80" i="7"/>
  <c r="Q80" i="7"/>
  <c r="Q178" i="7"/>
  <c r="Q215" i="7"/>
  <c r="V76" i="7"/>
  <c r="V605" i="7" s="1"/>
  <c r="V607" i="7" s="1"/>
  <c r="V609" i="7" s="1"/>
  <c r="AL215" i="7"/>
  <c r="AL178" i="7"/>
  <c r="AL80" i="7"/>
  <c r="N178" i="7"/>
  <c r="N215" i="7"/>
  <c r="N80" i="7"/>
  <c r="N605" i="7"/>
  <c r="N607" i="7" s="1"/>
  <c r="N617" i="7" s="1"/>
  <c r="AE178" i="7"/>
  <c r="AE80" i="7"/>
  <c r="AE215" i="7"/>
  <c r="W76" i="7"/>
  <c r="W605" i="7" s="1"/>
  <c r="W607" i="7" s="1"/>
  <c r="W609" i="7" s="1"/>
  <c r="AG215" i="7"/>
  <c r="AG80" i="7"/>
  <c r="AG178" i="7"/>
  <c r="U178" i="7"/>
  <c r="U80" i="7"/>
  <c r="U215" i="7"/>
  <c r="AD80" i="7"/>
  <c r="AD215" i="7"/>
  <c r="AD178" i="7"/>
  <c r="AB178" i="7"/>
  <c r="AB80" i="7"/>
  <c r="AB215" i="7"/>
  <c r="I76" i="7"/>
  <c r="AA215" i="7" l="1"/>
  <c r="AA605" i="7"/>
  <c r="AA607" i="7" s="1"/>
  <c r="AA609" i="7" s="1"/>
  <c r="R609" i="7"/>
  <c r="R612" i="7" s="1"/>
  <c r="R613" i="7" s="1"/>
  <c r="R599" i="7"/>
  <c r="Q609" i="7"/>
  <c r="Q612" i="7" s="1"/>
  <c r="Q613" i="7" s="1"/>
  <c r="Q599" i="7"/>
  <c r="L609" i="7"/>
  <c r="L612" i="7" s="1"/>
  <c r="L613" i="7" s="1"/>
  <c r="L599" i="7"/>
  <c r="J609" i="7"/>
  <c r="J612" i="7" s="1"/>
  <c r="J613" i="7" s="1"/>
  <c r="J599" i="7"/>
  <c r="T609" i="7"/>
  <c r="T612" i="7" s="1"/>
  <c r="T613" i="7" s="1"/>
  <c r="T599" i="7"/>
  <c r="G609" i="7"/>
  <c r="G612" i="7" s="1"/>
  <c r="G613" i="7" s="1"/>
  <c r="G599" i="7"/>
  <c r="N609" i="7"/>
  <c r="N612" i="7" s="1"/>
  <c r="N613" i="7" s="1"/>
  <c r="N599" i="7"/>
  <c r="E609" i="7"/>
  <c r="E612" i="7" s="1"/>
  <c r="E613" i="7" s="1"/>
  <c r="E599" i="7"/>
  <c r="U741" i="7"/>
  <c r="U626" i="7"/>
  <c r="U740" i="7"/>
  <c r="P605" i="7"/>
  <c r="P607" i="7" s="1"/>
  <c r="P617" i="7" s="1"/>
  <c r="S605" i="7"/>
  <c r="S607" i="7" s="1"/>
  <c r="S617" i="7" s="1"/>
  <c r="AA178" i="7"/>
  <c r="AA80" i="7"/>
  <c r="M215" i="7"/>
  <c r="M80" i="7"/>
  <c r="D178" i="7"/>
  <c r="M605" i="7"/>
  <c r="M607" i="7" s="1"/>
  <c r="M617" i="7" s="1"/>
  <c r="D80" i="7"/>
  <c r="F605" i="7"/>
  <c r="F607" i="7" s="1"/>
  <c r="F617" i="7" s="1"/>
  <c r="F215" i="7"/>
  <c r="F178" i="7"/>
  <c r="F80" i="7"/>
  <c r="D605" i="7"/>
  <c r="D607" i="7" s="1"/>
  <c r="D617" i="7" s="1"/>
  <c r="D215" i="7"/>
  <c r="K215" i="7"/>
  <c r="K178" i="7"/>
  <c r="K605" i="7"/>
  <c r="K607" i="7" s="1"/>
  <c r="K617" i="7" s="1"/>
  <c r="K80" i="7"/>
  <c r="W215" i="7"/>
  <c r="W178" i="7"/>
  <c r="W80" i="7"/>
  <c r="Y178" i="7"/>
  <c r="Y80" i="7"/>
  <c r="Y215" i="7"/>
  <c r="Z215" i="7"/>
  <c r="Z178" i="7"/>
  <c r="Z80" i="7"/>
  <c r="S178" i="7"/>
  <c r="S215" i="7"/>
  <c r="S80" i="7"/>
  <c r="O178" i="7"/>
  <c r="O605" i="7"/>
  <c r="O607" i="7" s="1"/>
  <c r="O617" i="7" s="1"/>
  <c r="O215" i="7"/>
  <c r="O80" i="7"/>
  <c r="I80" i="7"/>
  <c r="I215" i="7"/>
  <c r="I178" i="7"/>
  <c r="I605" i="7"/>
  <c r="I607" i="7" s="1"/>
  <c r="I617" i="7" s="1"/>
  <c r="V80" i="7"/>
  <c r="V215" i="7"/>
  <c r="V178" i="7"/>
  <c r="X178" i="7"/>
  <c r="X80" i="7"/>
  <c r="X215" i="7"/>
  <c r="P80" i="7"/>
  <c r="P215" i="7"/>
  <c r="P178" i="7"/>
  <c r="P609" i="7" l="1"/>
  <c r="P612" i="7" s="1"/>
  <c r="P613" i="7" s="1"/>
  <c r="P599" i="7"/>
  <c r="M609" i="7"/>
  <c r="M612" i="7" s="1"/>
  <c r="M613" i="7" s="1"/>
  <c r="M599" i="7"/>
  <c r="O609" i="7"/>
  <c r="O612" i="7" s="1"/>
  <c r="O613" i="7" s="1"/>
  <c r="O599" i="7"/>
  <c r="I609" i="7"/>
  <c r="I612" i="7" s="1"/>
  <c r="I613" i="7" s="1"/>
  <c r="I599" i="7"/>
  <c r="K609" i="7"/>
  <c r="K612" i="7" s="1"/>
  <c r="K613" i="7" s="1"/>
  <c r="K599" i="7"/>
  <c r="D609" i="7"/>
  <c r="D612" i="7" s="1"/>
  <c r="D613" i="7" s="1"/>
  <c r="D599" i="7"/>
  <c r="F609" i="7"/>
  <c r="F612" i="7" s="1"/>
  <c r="F613" i="7" s="1"/>
  <c r="F599" i="7"/>
  <c r="S609" i="7"/>
  <c r="S612" i="7" s="1"/>
  <c r="S613" i="7" s="1"/>
  <c r="S599" i="7"/>
  <c r="V741" i="7"/>
  <c r="V626" i="7"/>
  <c r="V102" i="7" s="1"/>
  <c r="V108" i="7" s="1"/>
  <c r="V114" i="7" s="1"/>
  <c r="U102" i="7"/>
  <c r="U108" i="7" s="1"/>
  <c r="U114" i="7" s="1"/>
  <c r="U87" i="7"/>
  <c r="U179" i="7"/>
  <c r="U216" i="7"/>
  <c r="V216" i="7" l="1"/>
  <c r="V179" i="7"/>
  <c r="V87" i="7"/>
  <c r="U123" i="7" l="1"/>
  <c r="U124" i="7" s="1"/>
  <c r="V123" i="7" l="1"/>
  <c r="V124" i="7" s="1"/>
  <c r="M397" i="7" l="1"/>
  <c r="M401" i="7" s="1"/>
  <c r="C306" i="7"/>
  <c r="B304" i="7" s="1" a="1"/>
  <c r="B304" i="7" s="1"/>
  <c r="M259" i="7"/>
  <c r="M263" i="7"/>
  <c r="M262" i="7"/>
  <c r="M260" i="7"/>
  <c r="M265" i="7" l="1"/>
  <c r="B265" i="7" l="1"/>
  <c r="B621" i="7" l="1"/>
  <c r="B612" i="7" l="1"/>
  <c r="B613" i="7" s="1"/>
  <c r="B622" i="7"/>
  <c r="N740" i="7"/>
  <c r="S102" i="7"/>
  <c r="S108" i="7" s="1"/>
  <c r="S114" i="7" s="1"/>
  <c r="O740" i="7"/>
  <c r="G740" i="7"/>
  <c r="L740" i="7"/>
  <c r="J740" i="7"/>
  <c r="C740" i="7"/>
  <c r="H740" i="7"/>
  <c r="K740" i="7"/>
  <c r="Q740" i="7"/>
  <c r="M740" i="7"/>
  <c r="E740" i="7" l="1"/>
  <c r="F741" i="7" s="1"/>
  <c r="F179" i="7" s="1"/>
  <c r="S626" i="7"/>
  <c r="R740" i="7"/>
  <c r="S741" i="7" s="1"/>
  <c r="S179" i="7" s="1"/>
  <c r="D740" i="7"/>
  <c r="E741" i="7" s="1"/>
  <c r="E179" i="7" s="1"/>
  <c r="G626" i="7"/>
  <c r="F740" i="7"/>
  <c r="G741" i="7" s="1"/>
  <c r="G216" i="7" s="1"/>
  <c r="P740" i="7"/>
  <c r="Q741" i="7" s="1"/>
  <c r="Q216" i="7" s="1"/>
  <c r="T626" i="7"/>
  <c r="T102" i="7" s="1"/>
  <c r="T108" i="7" s="1"/>
  <c r="T114" i="7" s="1"/>
  <c r="S740" i="7"/>
  <c r="T741" i="7" s="1"/>
  <c r="T216" i="7" s="1"/>
  <c r="J626" i="7"/>
  <c r="I740" i="7"/>
  <c r="J741" i="7" s="1"/>
  <c r="J87" i="7" s="1"/>
  <c r="E626" i="7"/>
  <c r="E102" i="7" s="1"/>
  <c r="E108" i="7" s="1"/>
  <c r="E114" i="7" s="1"/>
  <c r="F626" i="7"/>
  <c r="F102" i="7" s="1"/>
  <c r="F108" i="7" s="1"/>
  <c r="F114" i="7" s="1"/>
  <c r="Q626" i="7"/>
  <c r="L626" i="7"/>
  <c r="L102" i="7" s="1"/>
  <c r="L108" i="7" s="1"/>
  <c r="L114" i="7" s="1"/>
  <c r="L741" i="7"/>
  <c r="C102" i="7"/>
  <c r="N626" i="7"/>
  <c r="N741" i="7"/>
  <c r="I626" i="7"/>
  <c r="I102" i="7" s="1"/>
  <c r="I108" i="7" s="1"/>
  <c r="I114" i="7" s="1"/>
  <c r="I741" i="7"/>
  <c r="K626" i="7"/>
  <c r="K102" i="7" s="1"/>
  <c r="K108" i="7" s="1"/>
  <c r="K114" i="7" s="1"/>
  <c r="J102" i="7"/>
  <c r="J108" i="7" s="1"/>
  <c r="J114" i="7" s="1"/>
  <c r="K741" i="7"/>
  <c r="H626" i="7"/>
  <c r="H102" i="7" s="1"/>
  <c r="H108" i="7" s="1"/>
  <c r="H114" i="7" s="1"/>
  <c r="G102" i="7"/>
  <c r="G108" i="7" s="1"/>
  <c r="G114" i="7" s="1"/>
  <c r="H741" i="7"/>
  <c r="O626" i="7"/>
  <c r="N102" i="7"/>
  <c r="N108" i="7" s="1"/>
  <c r="N114" i="7" s="1"/>
  <c r="O741" i="7"/>
  <c r="R626" i="7"/>
  <c r="R102" i="7" s="1"/>
  <c r="R108" i="7" s="1"/>
  <c r="R114" i="7" s="1"/>
  <c r="Q102" i="7"/>
  <c r="Q108" i="7" s="1"/>
  <c r="Q114" i="7" s="1"/>
  <c r="R741" i="7"/>
  <c r="D626" i="7"/>
  <c r="D102" i="7" s="1"/>
  <c r="D108" i="7" s="1"/>
  <c r="D114" i="7" s="1"/>
  <c r="D741" i="7"/>
  <c r="M626" i="7"/>
  <c r="M102" i="7" s="1"/>
  <c r="M108" i="7" s="1"/>
  <c r="M114" i="7" s="1"/>
  <c r="M741" i="7"/>
  <c r="P626" i="7"/>
  <c r="P102" i="7" s="1"/>
  <c r="P108" i="7" s="1"/>
  <c r="P114" i="7" s="1"/>
  <c r="O102" i="7"/>
  <c r="O108" i="7" s="1"/>
  <c r="O114" i="7" s="1"/>
  <c r="P741" i="7"/>
  <c r="J216" i="7" l="1"/>
  <c r="J179" i="7"/>
  <c r="F87" i="7"/>
  <c r="Q179" i="7"/>
  <c r="E216" i="7"/>
  <c r="F216" i="7"/>
  <c r="Q87" i="7"/>
  <c r="E87" i="7"/>
  <c r="B102" i="7"/>
  <c r="T179" i="7"/>
  <c r="T87" i="7"/>
  <c r="G87" i="7"/>
  <c r="S87" i="7"/>
  <c r="G179" i="7"/>
  <c r="S216" i="7"/>
  <c r="M179" i="7"/>
  <c r="M216" i="7"/>
  <c r="M87" i="7"/>
  <c r="I216" i="7"/>
  <c r="I179" i="7"/>
  <c r="I87" i="7"/>
  <c r="L179" i="7"/>
  <c r="L87" i="7"/>
  <c r="L216" i="7"/>
  <c r="H216" i="7"/>
  <c r="H179" i="7"/>
  <c r="H87" i="7"/>
  <c r="K216" i="7"/>
  <c r="K179" i="7"/>
  <c r="K87" i="7"/>
  <c r="R179" i="7"/>
  <c r="R216" i="7"/>
  <c r="R87" i="7"/>
  <c r="O87" i="7"/>
  <c r="O216" i="7"/>
  <c r="O179" i="7"/>
  <c r="P179" i="7"/>
  <c r="P87" i="7"/>
  <c r="P216" i="7"/>
  <c r="D179" i="7"/>
  <c r="D87" i="7"/>
  <c r="D216" i="7"/>
  <c r="N179" i="7"/>
  <c r="N216" i="7"/>
  <c r="N87" i="7"/>
  <c r="U217" i="7" l="1"/>
  <c r="U88" i="7"/>
  <c r="U89" i="7" s="1"/>
  <c r="U129" i="7" s="1"/>
  <c r="U130" i="7" s="1"/>
  <c r="U180" i="7"/>
  <c r="V88" i="7" l="1"/>
  <c r="V89" i="7" s="1"/>
  <c r="V129" i="7" s="1"/>
  <c r="V130" i="7" s="1"/>
  <c r="V217" i="7"/>
  <c r="V180" i="7"/>
  <c r="W217" i="7" l="1"/>
  <c r="W180" i="7"/>
  <c r="W88" i="7"/>
  <c r="W89" i="7" s="1"/>
  <c r="W129" i="7" s="1"/>
  <c r="W130" i="7" s="1"/>
  <c r="X217" i="7" l="1"/>
  <c r="X180" i="7"/>
  <c r="X88" i="7"/>
  <c r="X89" i="7" s="1"/>
  <c r="X129" i="7" s="1"/>
  <c r="X130" i="7" s="1"/>
  <c r="Y180" i="7" l="1"/>
  <c r="Y88" i="7"/>
  <c r="Y89" i="7" s="1"/>
  <c r="Y129" i="7" s="1"/>
  <c r="Y130" i="7" s="1"/>
  <c r="Y217" i="7"/>
  <c r="Z88" i="7" l="1"/>
  <c r="Z89" i="7" s="1"/>
  <c r="Z129" i="7" s="1"/>
  <c r="Z130" i="7" s="1"/>
  <c r="Z217" i="7"/>
  <c r="Z180" i="7"/>
  <c r="AA217" i="7" l="1"/>
  <c r="AA88" i="7"/>
  <c r="AA89" i="7" s="1"/>
  <c r="AA129" i="7" s="1"/>
  <c r="AA130" i="7" s="1"/>
  <c r="AA180" i="7"/>
  <c r="AB180" i="7" l="1"/>
  <c r="AB88" i="7"/>
  <c r="AB89" i="7" s="1"/>
  <c r="AB129" i="7" s="1"/>
  <c r="AB130" i="7" s="1"/>
  <c r="AB217" i="7"/>
  <c r="AC217" i="7" l="1"/>
  <c r="AC180" i="7"/>
  <c r="AC88" i="7"/>
  <c r="AC89" i="7" s="1"/>
  <c r="AC129" i="7" s="1"/>
  <c r="AC130" i="7" s="1"/>
  <c r="AD88" i="7" l="1"/>
  <c r="AD89" i="7" s="1"/>
  <c r="AD129" i="7" s="1"/>
  <c r="AD130" i="7" s="1"/>
  <c r="AD217" i="7"/>
  <c r="AD180" i="7"/>
  <c r="AE88" i="7" l="1"/>
  <c r="AE89" i="7" s="1"/>
  <c r="AE129" i="7" s="1"/>
  <c r="AE130" i="7" s="1"/>
  <c r="AE217" i="7"/>
  <c r="AE180" i="7"/>
  <c r="AF88" i="7" l="1"/>
  <c r="AF89" i="7" s="1"/>
  <c r="AF129" i="7" s="1"/>
  <c r="AF130" i="7" s="1"/>
  <c r="AF217" i="7"/>
  <c r="AF180" i="7"/>
  <c r="AG180" i="7" l="1"/>
  <c r="AG88" i="7"/>
  <c r="AG89" i="7" s="1"/>
  <c r="AG129" i="7" s="1"/>
  <c r="AG130" i="7" s="1"/>
  <c r="AG217" i="7"/>
  <c r="AH88" i="7" l="1"/>
  <c r="AH89" i="7" s="1"/>
  <c r="AH129" i="7" s="1"/>
  <c r="AH130" i="7" s="1"/>
  <c r="AH217" i="7"/>
  <c r="AH180" i="7"/>
  <c r="AI180" i="7" l="1"/>
  <c r="AI88" i="7"/>
  <c r="AI89" i="7" s="1"/>
  <c r="AI129" i="7" s="1"/>
  <c r="AI130" i="7" s="1"/>
  <c r="AI217" i="7"/>
  <c r="AJ88" i="7" l="1"/>
  <c r="AJ89" i="7" s="1"/>
  <c r="AJ129" i="7" s="1"/>
  <c r="AJ130" i="7" s="1"/>
  <c r="AJ217" i="7"/>
  <c r="AJ180" i="7"/>
  <c r="AK88" i="7" l="1"/>
  <c r="AK89" i="7" s="1"/>
  <c r="AK129" i="7" s="1"/>
  <c r="AK130" i="7" s="1"/>
  <c r="AK217" i="7"/>
  <c r="AK180" i="7"/>
  <c r="AL217" i="7" l="1"/>
  <c r="AL180" i="7"/>
  <c r="AL88" i="7"/>
  <c r="AL89" i="7" s="1"/>
  <c r="AL129" i="7" s="1"/>
  <c r="AL130" i="7" s="1"/>
  <c r="AM217" i="7" l="1"/>
  <c r="AM180" i="7"/>
  <c r="AM88" i="7"/>
  <c r="AM89" i="7" s="1"/>
  <c r="AM129" i="7" s="1"/>
  <c r="AM130" i="7" s="1"/>
  <c r="AN217" i="7" l="1"/>
  <c r="AN180" i="7"/>
  <c r="AN88" i="7"/>
  <c r="AN89" i="7" s="1"/>
  <c r="AN129" i="7" s="1"/>
  <c r="AN130" i="7" s="1"/>
  <c r="AO180" i="7" l="1"/>
  <c r="AO88" i="7"/>
  <c r="AO89" i="7" s="1"/>
  <c r="AO129" i="7" s="1"/>
  <c r="AO130" i="7" s="1"/>
  <c r="AO217" i="7"/>
  <c r="AP88" i="7" l="1"/>
  <c r="AP89" i="7" s="1"/>
  <c r="AP129" i="7" s="1"/>
  <c r="AP130" i="7" s="1"/>
  <c r="AP217" i="7"/>
  <c r="AP180" i="7"/>
  <c r="AP181" i="7"/>
  <c r="AP218" i="7"/>
  <c r="AO181" i="7"/>
  <c r="AO182" i="7" s="1"/>
  <c r="AO210" i="7" s="1"/>
  <c r="AO212" i="7" s="1"/>
  <c r="AO218" i="7"/>
  <c r="AN181" i="7"/>
  <c r="AN182" i="7" s="1"/>
  <c r="AN210" i="7" s="1"/>
  <c r="AN212" i="7" s="1"/>
  <c r="AN218" i="7"/>
  <c r="AM181" i="7"/>
  <c r="AM182" i="7" s="1"/>
  <c r="AM210" i="7" s="1"/>
  <c r="AM212" i="7" s="1"/>
  <c r="AM218" i="7"/>
  <c r="AL181" i="7"/>
  <c r="AL182" i="7" s="1"/>
  <c r="AL210" i="7" s="1"/>
  <c r="AL212" i="7" s="1"/>
  <c r="AL218" i="7"/>
  <c r="AK181" i="7"/>
  <c r="AK182" i="7" s="1"/>
  <c r="AK210" i="7" s="1"/>
  <c r="AK212" i="7" s="1"/>
  <c r="AK218" i="7"/>
  <c r="AJ181" i="7"/>
  <c r="AJ182" i="7" s="1"/>
  <c r="AJ210" i="7" s="1"/>
  <c r="AJ212" i="7" s="1"/>
  <c r="AJ218" i="7"/>
  <c r="AI181" i="7"/>
  <c r="AI182" i="7" s="1"/>
  <c r="AI210" i="7" s="1"/>
  <c r="AI212" i="7" s="1"/>
  <c r="AI218" i="7"/>
  <c r="AH181" i="7"/>
  <c r="AH182" i="7" s="1"/>
  <c r="AH210" i="7" s="1"/>
  <c r="AH212" i="7" s="1"/>
  <c r="AH218" i="7"/>
  <c r="AG181" i="7"/>
  <c r="AG182" i="7" s="1"/>
  <c r="AG210" i="7" s="1"/>
  <c r="AG212" i="7" s="1"/>
  <c r="AG218" i="7"/>
  <c r="AF181" i="7"/>
  <c r="AF182" i="7" s="1"/>
  <c r="AF210" i="7" s="1"/>
  <c r="AF212" i="7" s="1"/>
  <c r="AF218" i="7"/>
  <c r="AE181" i="7"/>
  <c r="AE182" i="7" s="1"/>
  <c r="AE210" i="7" s="1"/>
  <c r="AE212" i="7" s="1"/>
  <c r="AE218" i="7"/>
  <c r="AD181" i="7"/>
  <c r="AD182" i="7" s="1"/>
  <c r="AD210" i="7" s="1"/>
  <c r="AD212" i="7" s="1"/>
  <c r="AD218" i="7"/>
  <c r="AC181" i="7"/>
  <c r="AC182" i="7" s="1"/>
  <c r="AC210" i="7" s="1"/>
  <c r="AC212" i="7" s="1"/>
  <c r="AC218" i="7"/>
  <c r="AB181" i="7"/>
  <c r="AB182" i="7" s="1"/>
  <c r="AB210" i="7" s="1"/>
  <c r="AB212" i="7" s="1"/>
  <c r="AB218" i="7"/>
  <c r="C76" i="7"/>
  <c r="B635" i="7"/>
  <c r="B633" i="7" l="1"/>
  <c r="B103" i="7" s="1"/>
  <c r="B108" i="7" s="1"/>
  <c r="B114" i="7" s="1"/>
  <c r="C215" i="7"/>
  <c r="C605" i="7"/>
  <c r="C607" i="7" s="1"/>
  <c r="AP182" i="7"/>
  <c r="AP210" i="7" s="1"/>
  <c r="AP212" i="7" s="1"/>
  <c r="AP219" i="7" s="1"/>
  <c r="AC219" i="7"/>
  <c r="AC142" i="7"/>
  <c r="AD142" i="7"/>
  <c r="AD219" i="7"/>
  <c r="AH142" i="7"/>
  <c r="AH219" i="7"/>
  <c r="AM219" i="7"/>
  <c r="AM142" i="7"/>
  <c r="AB142" i="7"/>
  <c r="AB219" i="7"/>
  <c r="AG219" i="7"/>
  <c r="AG142" i="7"/>
  <c r="AK219" i="7"/>
  <c r="AK142" i="7"/>
  <c r="AL142" i="7"/>
  <c r="AL219" i="7"/>
  <c r="AF142" i="7"/>
  <c r="AF219" i="7"/>
  <c r="AJ142" i="7"/>
  <c r="AJ219" i="7"/>
  <c r="AO219" i="7"/>
  <c r="AO142" i="7"/>
  <c r="AE219" i="7"/>
  <c r="AE142" i="7"/>
  <c r="AI219" i="7"/>
  <c r="AI142" i="7"/>
  <c r="AN142" i="7"/>
  <c r="AN219" i="7"/>
  <c r="C178" i="7"/>
  <c r="C80" i="7"/>
  <c r="B740" i="7"/>
  <c r="C741" i="7" s="1"/>
  <c r="C632" i="7"/>
  <c r="C633" i="7" s="1"/>
  <c r="C103" i="7" s="1"/>
  <c r="C108" i="7" s="1"/>
  <c r="C114" i="7" s="1"/>
  <c r="C264" i="7" l="1"/>
  <c r="F264" i="7" s="1"/>
  <c r="C263" i="7"/>
  <c r="F263" i="7" s="1"/>
  <c r="C395" i="7"/>
  <c r="F395" i="7" s="1"/>
  <c r="C398" i="7"/>
  <c r="F398" i="7" s="1"/>
  <c r="C400" i="7"/>
  <c r="F400" i="7" s="1"/>
  <c r="C260" i="7"/>
  <c r="F260" i="7" s="1"/>
  <c r="C399" i="7"/>
  <c r="F399" i="7" s="1"/>
  <c r="C397" i="7"/>
  <c r="F397" i="7" s="1"/>
  <c r="C259" i="7"/>
  <c r="F259" i="7" s="1"/>
  <c r="C262" i="7"/>
  <c r="F262" i="7" s="1"/>
  <c r="C261" i="7"/>
  <c r="F261" i="7" s="1"/>
  <c r="C394" i="7"/>
  <c r="C401" i="7" s="1"/>
  <c r="C258" i="7"/>
  <c r="C396" i="7"/>
  <c r="F396" i="7" s="1"/>
  <c r="C617" i="7"/>
  <c r="C599" i="7" s="1"/>
  <c r="C609" i="7"/>
  <c r="C612" i="7" s="1"/>
  <c r="C179" i="7"/>
  <c r="C87" i="7"/>
  <c r="C216" i="7"/>
  <c r="AP142" i="7"/>
  <c r="F258" i="7"/>
  <c r="G258" i="7" s="1"/>
  <c r="G265" i="7" s="1"/>
  <c r="F394" i="7" l="1"/>
  <c r="G394" i="7" s="1"/>
  <c r="G401" i="7" s="1"/>
  <c r="C265" i="7"/>
  <c r="AN534" i="7"/>
  <c r="AN535" i="7" s="1"/>
  <c r="AN134" i="7" s="1"/>
  <c r="X534" i="7"/>
  <c r="X535" i="7" s="1"/>
  <c r="X134" i="7" s="1"/>
  <c r="H534" i="7"/>
  <c r="H535" i="7" s="1"/>
  <c r="H134" i="7" s="1"/>
  <c r="AD534" i="7"/>
  <c r="AD535" i="7" s="1"/>
  <c r="AD134" i="7" s="1"/>
  <c r="I534" i="7"/>
  <c r="I535" i="7" s="1"/>
  <c r="I134" i="7" s="1"/>
  <c r="AC534" i="7"/>
  <c r="AC535" i="7" s="1"/>
  <c r="AC134" i="7" s="1"/>
  <c r="G534" i="7"/>
  <c r="G535" i="7" s="1"/>
  <c r="G134" i="7" s="1"/>
  <c r="F534" i="7"/>
  <c r="F535" i="7" s="1"/>
  <c r="F134" i="7" s="1"/>
  <c r="AG534" i="7"/>
  <c r="AG535" i="7" s="1"/>
  <c r="AG134" i="7" s="1"/>
  <c r="J534" i="7"/>
  <c r="J535" i="7" s="1"/>
  <c r="J134" i="7" s="1"/>
  <c r="H259" i="7"/>
  <c r="K259" i="7" s="1"/>
  <c r="L259" i="7" s="1"/>
  <c r="AJ534" i="7"/>
  <c r="AJ535" i="7" s="1"/>
  <c r="AJ134" i="7" s="1"/>
  <c r="T534" i="7"/>
  <c r="T535" i="7" s="1"/>
  <c r="T134" i="7" s="1"/>
  <c r="D534" i="7"/>
  <c r="D535" i="7" s="1"/>
  <c r="D134" i="7" s="1"/>
  <c r="Y534" i="7"/>
  <c r="Y535" i="7" s="1"/>
  <c r="Y134" i="7" s="1"/>
  <c r="C534" i="7"/>
  <c r="W534" i="7"/>
  <c r="W535" i="7" s="1"/>
  <c r="W134" i="7" s="1"/>
  <c r="AL534" i="7"/>
  <c r="AL535" i="7" s="1"/>
  <c r="AL134" i="7" s="1"/>
  <c r="AK534" i="7"/>
  <c r="AK535" i="7" s="1"/>
  <c r="AK134" i="7" s="1"/>
  <c r="K534" i="7"/>
  <c r="K535" i="7" s="1"/>
  <c r="K134" i="7" s="1"/>
  <c r="O534" i="7"/>
  <c r="O535" i="7" s="1"/>
  <c r="O134" i="7" s="1"/>
  <c r="H264" i="7"/>
  <c r="K264" i="7" s="1"/>
  <c r="L264" i="7" s="1"/>
  <c r="H262" i="7"/>
  <c r="K262" i="7" s="1"/>
  <c r="L262" i="7" s="1"/>
  <c r="H260" i="7"/>
  <c r="K260" i="7" s="1"/>
  <c r="L260" i="7" s="1"/>
  <c r="H263" i="7"/>
  <c r="K263" i="7" s="1"/>
  <c r="L263" i="7" s="1"/>
  <c r="AF534" i="7"/>
  <c r="AF535" i="7" s="1"/>
  <c r="AF134" i="7" s="1"/>
  <c r="P534" i="7"/>
  <c r="P535" i="7" s="1"/>
  <c r="P134" i="7" s="1"/>
  <c r="AO534" i="7"/>
  <c r="AO535" i="7" s="1"/>
  <c r="AO134" i="7" s="1"/>
  <c r="S534" i="7"/>
  <c r="S535" i="7" s="1"/>
  <c r="S134" i="7" s="1"/>
  <c r="AM534" i="7"/>
  <c r="AM535" i="7" s="1"/>
  <c r="AM134" i="7" s="1"/>
  <c r="R534" i="7"/>
  <c r="R535" i="7" s="1"/>
  <c r="R134" i="7" s="1"/>
  <c r="AA534" i="7"/>
  <c r="AA535" i="7" s="1"/>
  <c r="AA134" i="7" s="1"/>
  <c r="Z534" i="7"/>
  <c r="Z535" i="7" s="1"/>
  <c r="Z134" i="7" s="1"/>
  <c r="AP534" i="7"/>
  <c r="AP535" i="7" s="1"/>
  <c r="AP134" i="7" s="1"/>
  <c r="V534" i="7"/>
  <c r="V535" i="7" s="1"/>
  <c r="V134" i="7" s="1"/>
  <c r="H261" i="7"/>
  <c r="K261" i="7" s="1"/>
  <c r="L261" i="7" s="1"/>
  <c r="H258" i="7"/>
  <c r="AB534" i="7"/>
  <c r="AB535" i="7" s="1"/>
  <c r="AB134" i="7" s="1"/>
  <c r="L534" i="7"/>
  <c r="L535" i="7" s="1"/>
  <c r="L134" i="7" s="1"/>
  <c r="AI534" i="7"/>
  <c r="AI535" i="7" s="1"/>
  <c r="AI134" i="7" s="1"/>
  <c r="N534" i="7"/>
  <c r="N535" i="7" s="1"/>
  <c r="N134" i="7" s="1"/>
  <c r="AH534" i="7"/>
  <c r="AH535" i="7" s="1"/>
  <c r="AH134" i="7" s="1"/>
  <c r="M534" i="7"/>
  <c r="M535" i="7" s="1"/>
  <c r="M134" i="7" s="1"/>
  <c r="Q534" i="7"/>
  <c r="Q535" i="7" s="1"/>
  <c r="Q134" i="7" s="1"/>
  <c r="E534" i="7"/>
  <c r="E535" i="7" s="1"/>
  <c r="E134" i="7" s="1"/>
  <c r="AE534" i="7"/>
  <c r="AE535" i="7" s="1"/>
  <c r="AE134" i="7" s="1"/>
  <c r="U534" i="7"/>
  <c r="U535" i="7" s="1"/>
  <c r="U134" i="7" s="1"/>
  <c r="AP540" i="7"/>
  <c r="AP541" i="7" s="1"/>
  <c r="AP135" i="7" s="1"/>
  <c r="Z540" i="7"/>
  <c r="Z541" i="7" s="1"/>
  <c r="Z135" i="7" s="1"/>
  <c r="J540" i="7"/>
  <c r="J541" i="7" s="1"/>
  <c r="J135" i="7" s="1"/>
  <c r="AA540" i="7"/>
  <c r="AA541" i="7" s="1"/>
  <c r="AA135" i="7" s="1"/>
  <c r="E540" i="7"/>
  <c r="E541" i="7" s="1"/>
  <c r="E135" i="7" s="1"/>
  <c r="Y540" i="7"/>
  <c r="Y541" i="7" s="1"/>
  <c r="Y135" i="7" s="1"/>
  <c r="D540" i="7"/>
  <c r="D541" i="7" s="1"/>
  <c r="D135" i="7" s="1"/>
  <c r="X540" i="7"/>
  <c r="X541" i="7" s="1"/>
  <c r="X135" i="7" s="1"/>
  <c r="C540" i="7"/>
  <c r="AG540" i="7"/>
  <c r="AG541" i="7" s="1"/>
  <c r="AG135" i="7" s="1"/>
  <c r="H400" i="7"/>
  <c r="K400" i="7" s="1"/>
  <c r="L400" i="7" s="1"/>
  <c r="H395" i="7"/>
  <c r="K395" i="7" s="1"/>
  <c r="L395" i="7" s="1"/>
  <c r="H396" i="7"/>
  <c r="K396" i="7" s="1"/>
  <c r="L396" i="7" s="1"/>
  <c r="AI540" i="7"/>
  <c r="AI541" i="7" s="1"/>
  <c r="AI135" i="7" s="1"/>
  <c r="AL540" i="7"/>
  <c r="AL541" i="7" s="1"/>
  <c r="AL135" i="7" s="1"/>
  <c r="V540" i="7"/>
  <c r="V541" i="7" s="1"/>
  <c r="V135" i="7" s="1"/>
  <c r="F540" i="7"/>
  <c r="F541" i="7" s="1"/>
  <c r="F135" i="7" s="1"/>
  <c r="U540" i="7"/>
  <c r="U541" i="7" s="1"/>
  <c r="U135" i="7" s="1"/>
  <c r="AO540" i="7"/>
  <c r="AO541" i="7" s="1"/>
  <c r="AO135" i="7" s="1"/>
  <c r="T540" i="7"/>
  <c r="T541" i="7" s="1"/>
  <c r="T135" i="7" s="1"/>
  <c r="AN540" i="7"/>
  <c r="AN541" i="7" s="1"/>
  <c r="AN135" i="7" s="1"/>
  <c r="S540" i="7"/>
  <c r="S541" i="7" s="1"/>
  <c r="S135" i="7" s="1"/>
  <c r="W540" i="7"/>
  <c r="W541" i="7" s="1"/>
  <c r="W135" i="7" s="1"/>
  <c r="L540" i="7"/>
  <c r="L541" i="7" s="1"/>
  <c r="L135" i="7" s="1"/>
  <c r="H394" i="7"/>
  <c r="H398" i="7"/>
  <c r="K398" i="7" s="1"/>
  <c r="L398" i="7" s="1"/>
  <c r="AM540" i="7"/>
  <c r="AM541" i="7" s="1"/>
  <c r="AM135" i="7" s="1"/>
  <c r="H397" i="7"/>
  <c r="K397" i="7" s="1"/>
  <c r="L397" i="7" s="1"/>
  <c r="K540" i="7"/>
  <c r="K541" i="7" s="1"/>
  <c r="K135" i="7" s="1"/>
  <c r="H540" i="7"/>
  <c r="H541" i="7" s="1"/>
  <c r="H135" i="7" s="1"/>
  <c r="H399" i="7"/>
  <c r="K399" i="7" s="1"/>
  <c r="L399" i="7" s="1"/>
  <c r="AH540" i="7"/>
  <c r="AH541" i="7" s="1"/>
  <c r="AH135" i="7" s="1"/>
  <c r="R540" i="7"/>
  <c r="R541" i="7" s="1"/>
  <c r="R135" i="7" s="1"/>
  <c r="AK540" i="7"/>
  <c r="AK541" i="7" s="1"/>
  <c r="AK135" i="7" s="1"/>
  <c r="P540" i="7"/>
  <c r="P541" i="7" s="1"/>
  <c r="P135" i="7" s="1"/>
  <c r="AJ540" i="7"/>
  <c r="AJ541" i="7" s="1"/>
  <c r="AJ135" i="7" s="1"/>
  <c r="O540" i="7"/>
  <c r="O541" i="7" s="1"/>
  <c r="O135" i="7" s="1"/>
  <c r="M540" i="7"/>
  <c r="M541" i="7" s="1"/>
  <c r="M135" i="7" s="1"/>
  <c r="AB540" i="7"/>
  <c r="AB541" i="7" s="1"/>
  <c r="AB135" i="7" s="1"/>
  <c r="I540" i="7"/>
  <c r="I541" i="7" s="1"/>
  <c r="I135" i="7" s="1"/>
  <c r="G540" i="7"/>
  <c r="G541" i="7" s="1"/>
  <c r="G135" i="7" s="1"/>
  <c r="AD540" i="7"/>
  <c r="AD541" i="7" s="1"/>
  <c r="AD135" i="7" s="1"/>
  <c r="N540" i="7"/>
  <c r="N541" i="7" s="1"/>
  <c r="N135" i="7" s="1"/>
  <c r="AF540" i="7"/>
  <c r="AF541" i="7" s="1"/>
  <c r="AF135" i="7" s="1"/>
  <c r="AE540" i="7"/>
  <c r="AE541" i="7" s="1"/>
  <c r="AE135" i="7" s="1"/>
  <c r="AC540" i="7"/>
  <c r="AC541" i="7" s="1"/>
  <c r="AC135" i="7" s="1"/>
  <c r="Q540" i="7"/>
  <c r="Q541" i="7" s="1"/>
  <c r="Q135" i="7" s="1"/>
  <c r="C613" i="7"/>
  <c r="B614" i="7"/>
  <c r="F401" i="7"/>
  <c r="F265" i="7"/>
  <c r="Q136" i="7" l="1"/>
  <c r="Q220" i="7"/>
  <c r="AI136" i="7"/>
  <c r="AI220" i="7"/>
  <c r="AI222" i="7" s="1"/>
  <c r="AI250" i="7" s="1"/>
  <c r="AI252" i="7" s="1"/>
  <c r="AA136" i="7"/>
  <c r="AA220" i="7"/>
  <c r="AO136" i="7"/>
  <c r="AO220" i="7"/>
  <c r="AO222" i="7" s="1"/>
  <c r="AO250" i="7" s="1"/>
  <c r="AO252" i="7" s="1"/>
  <c r="K136" i="7"/>
  <c r="K220" i="7"/>
  <c r="C535" i="7"/>
  <c r="C134" i="7" s="1"/>
  <c r="I265" i="7"/>
  <c r="AJ136" i="7"/>
  <c r="AJ220" i="7"/>
  <c r="AJ222" i="7" s="1"/>
  <c r="AJ250" i="7" s="1"/>
  <c r="AJ252" i="7" s="1"/>
  <c r="F136" i="7"/>
  <c r="F220" i="7"/>
  <c r="AD220" i="7"/>
  <c r="AD222" i="7" s="1"/>
  <c r="AD250" i="7" s="1"/>
  <c r="AD252" i="7" s="1"/>
  <c r="AD136" i="7"/>
  <c r="U136" i="7"/>
  <c r="U220" i="7"/>
  <c r="M136" i="7"/>
  <c r="M220" i="7"/>
  <c r="L136" i="7"/>
  <c r="L220" i="7"/>
  <c r="V136" i="7"/>
  <c r="V220" i="7"/>
  <c r="R136" i="7"/>
  <c r="R220" i="7"/>
  <c r="P136" i="7"/>
  <c r="P220" i="7"/>
  <c r="AK136" i="7"/>
  <c r="AK220" i="7"/>
  <c r="AK222" i="7" s="1"/>
  <c r="AK250" i="7" s="1"/>
  <c r="AK252" i="7" s="1"/>
  <c r="Y136" i="7"/>
  <c r="Y220" i="7"/>
  <c r="G136" i="7"/>
  <c r="G220" i="7"/>
  <c r="H136" i="7"/>
  <c r="H220" i="7"/>
  <c r="K394" i="7"/>
  <c r="L394" i="7" s="1"/>
  <c r="H401" i="7"/>
  <c r="I401" i="7"/>
  <c r="C541" i="7"/>
  <c r="C135" i="7" s="1"/>
  <c r="AE136" i="7"/>
  <c r="AE220" i="7"/>
  <c r="AE222" i="7" s="1"/>
  <c r="AE250" i="7" s="1"/>
  <c r="AE252" i="7" s="1"/>
  <c r="AH136" i="7"/>
  <c r="AH220" i="7"/>
  <c r="AH222" i="7" s="1"/>
  <c r="AH250" i="7" s="1"/>
  <c r="AH252" i="7" s="1"/>
  <c r="AB136" i="7"/>
  <c r="AB220" i="7"/>
  <c r="AB222" i="7" s="1"/>
  <c r="AB250" i="7" s="1"/>
  <c r="AB252" i="7" s="1"/>
  <c r="AP136" i="7"/>
  <c r="AP220" i="7"/>
  <c r="AP222" i="7" s="1"/>
  <c r="AP250" i="7" s="1"/>
  <c r="AP252" i="7" s="1"/>
  <c r="AM136" i="7"/>
  <c r="AM220" i="7"/>
  <c r="AM222" i="7" s="1"/>
  <c r="AM250" i="7" s="1"/>
  <c r="AM252" i="7" s="1"/>
  <c r="AF136" i="7"/>
  <c r="AF220" i="7"/>
  <c r="AF222" i="7" s="1"/>
  <c r="AF250" i="7" s="1"/>
  <c r="AF252" i="7" s="1"/>
  <c r="AL136" i="7"/>
  <c r="AL220" i="7"/>
  <c r="AL222" i="7" s="1"/>
  <c r="AL250" i="7" s="1"/>
  <c r="AL252" i="7" s="1"/>
  <c r="D136" i="7"/>
  <c r="D220" i="7"/>
  <c r="J136" i="7"/>
  <c r="J220" i="7"/>
  <c r="AC136" i="7"/>
  <c r="AC220" i="7"/>
  <c r="AC222" i="7" s="1"/>
  <c r="AC250" i="7" s="1"/>
  <c r="AC252" i="7" s="1"/>
  <c r="X220" i="7"/>
  <c r="X136" i="7"/>
  <c r="E136" i="7"/>
  <c r="E220" i="7"/>
  <c r="N136" i="7"/>
  <c r="N220" i="7"/>
  <c r="K258" i="7"/>
  <c r="L258" i="7" s="1"/>
  <c r="L265" i="7" s="1"/>
  <c r="H265" i="7"/>
  <c r="Z136" i="7"/>
  <c r="Z220" i="7"/>
  <c r="S136" i="7"/>
  <c r="S220" i="7"/>
  <c r="O136" i="7"/>
  <c r="O220" i="7"/>
  <c r="W136" i="7"/>
  <c r="W220" i="7"/>
  <c r="T136" i="7"/>
  <c r="T220" i="7"/>
  <c r="AG136" i="7"/>
  <c r="AG220" i="7"/>
  <c r="AG222" i="7" s="1"/>
  <c r="AG250" i="7" s="1"/>
  <c r="AG252" i="7" s="1"/>
  <c r="I136" i="7"/>
  <c r="I220" i="7"/>
  <c r="AN136" i="7"/>
  <c r="AN220" i="7"/>
  <c r="AN222" i="7" s="1"/>
  <c r="AN250" i="7" s="1"/>
  <c r="AN252" i="7" s="1"/>
  <c r="B120" i="7"/>
  <c r="B602" i="7"/>
  <c r="I395" i="7" l="1"/>
  <c r="J395" i="7" s="1"/>
  <c r="I399" i="7"/>
  <c r="J399" i="7" s="1"/>
  <c r="I394" i="7"/>
  <c r="J394" i="7" s="1"/>
  <c r="I397" i="7"/>
  <c r="J397" i="7" s="1"/>
  <c r="I396" i="7"/>
  <c r="J396" i="7" s="1"/>
  <c r="I400" i="7"/>
  <c r="J400" i="7" s="1"/>
  <c r="N400" i="7" s="1"/>
  <c r="O400" i="7" s="1"/>
  <c r="Q400" i="7" s="1"/>
  <c r="I398" i="7"/>
  <c r="J398" i="7" s="1"/>
  <c r="C220" i="7"/>
  <c r="C136" i="7"/>
  <c r="AN143" i="7"/>
  <c r="AN144" i="7" s="1"/>
  <c r="AN145" i="7" s="1"/>
  <c r="AN156" i="7"/>
  <c r="AG143" i="7"/>
  <c r="AG144" i="7" s="1"/>
  <c r="AG145" i="7" s="1"/>
  <c r="AG156" i="7"/>
  <c r="AL143" i="7"/>
  <c r="AL144" i="7" s="1"/>
  <c r="AL145" i="7" s="1"/>
  <c r="AL156" i="7"/>
  <c r="AM143" i="7"/>
  <c r="AM144" i="7" s="1"/>
  <c r="AM145" i="7" s="1"/>
  <c r="AM156" i="7"/>
  <c r="AB143" i="7"/>
  <c r="AB144" i="7" s="1"/>
  <c r="AB145" i="7" s="1"/>
  <c r="AB156" i="7"/>
  <c r="AE143" i="7"/>
  <c r="AE144" i="7" s="1"/>
  <c r="AE145" i="7" s="1"/>
  <c r="AE156" i="7"/>
  <c r="AJ143" i="7"/>
  <c r="AJ144" i="7" s="1"/>
  <c r="AJ145" i="7" s="1"/>
  <c r="AJ156" i="7"/>
  <c r="AK143" i="7"/>
  <c r="AK144" i="7" s="1"/>
  <c r="AK145" i="7" s="1"/>
  <c r="AK156" i="7"/>
  <c r="AD143" i="7"/>
  <c r="AD144" i="7" s="1"/>
  <c r="AD145" i="7" s="1"/>
  <c r="AD156" i="7"/>
  <c r="AC143" i="7"/>
  <c r="AC144" i="7" s="1"/>
  <c r="AC145" i="7" s="1"/>
  <c r="AC156" i="7"/>
  <c r="AF143" i="7"/>
  <c r="AF144" i="7" s="1"/>
  <c r="AF145" i="7" s="1"/>
  <c r="AF156" i="7"/>
  <c r="AP143" i="7"/>
  <c r="AP144" i="7" s="1"/>
  <c r="AP145" i="7" s="1"/>
  <c r="AP156" i="7"/>
  <c r="AH143" i="7"/>
  <c r="AH144" i="7" s="1"/>
  <c r="AH145" i="7" s="1"/>
  <c r="AH156" i="7"/>
  <c r="L401" i="7"/>
  <c r="N258" i="7"/>
  <c r="O258" i="7" s="1"/>
  <c r="N394" i="7"/>
  <c r="O394" i="7" s="1"/>
  <c r="I264" i="7"/>
  <c r="J264" i="7" s="1"/>
  <c r="I262" i="7"/>
  <c r="J262" i="7" s="1"/>
  <c r="I263" i="7"/>
  <c r="J263" i="7" s="1"/>
  <c r="I260" i="7"/>
  <c r="J260" i="7" s="1"/>
  <c r="I258" i="7"/>
  <c r="J258" i="7" s="1"/>
  <c r="I261" i="7"/>
  <c r="J261" i="7" s="1"/>
  <c r="I259" i="7"/>
  <c r="J259" i="7" s="1"/>
  <c r="AO143" i="7"/>
  <c r="AO144" i="7" s="1"/>
  <c r="AO145" i="7" s="1"/>
  <c r="AO156" i="7"/>
  <c r="AI143" i="7"/>
  <c r="AI144" i="7" s="1"/>
  <c r="AI145" i="7" s="1"/>
  <c r="AI156" i="7"/>
  <c r="C600" i="7"/>
  <c r="B121" i="7"/>
  <c r="B122" i="7"/>
  <c r="B128" i="7" s="1"/>
  <c r="J265" i="7" l="1"/>
  <c r="N397" i="7"/>
  <c r="O397" i="7" s="1"/>
  <c r="Q397" i="7" s="1"/>
  <c r="N261" i="7"/>
  <c r="O261" i="7" s="1"/>
  <c r="Q261" i="7" s="1"/>
  <c r="N262" i="7"/>
  <c r="O262" i="7" s="1"/>
  <c r="Q262" i="7" s="1"/>
  <c r="N398" i="7"/>
  <c r="O398" i="7" s="1"/>
  <c r="Q398" i="7" s="1"/>
  <c r="J401" i="7"/>
  <c r="N264" i="7" s="1"/>
  <c r="P394" i="7"/>
  <c r="Q394" i="7"/>
  <c r="E441" i="7"/>
  <c r="I441" i="7"/>
  <c r="M441" i="7"/>
  <c r="Q441" i="7"/>
  <c r="U441" i="7"/>
  <c r="Y441" i="7"/>
  <c r="J441" i="7"/>
  <c r="N441" i="7"/>
  <c r="V441" i="7"/>
  <c r="K441" i="7"/>
  <c r="F441" i="7"/>
  <c r="R441" i="7"/>
  <c r="Z441" i="7"/>
  <c r="S441" i="7"/>
  <c r="C441" i="7"/>
  <c r="G441" i="7"/>
  <c r="O441" i="7"/>
  <c r="AA441" i="7"/>
  <c r="L441" i="7"/>
  <c r="X441" i="7"/>
  <c r="P441" i="7"/>
  <c r="D441" i="7"/>
  <c r="H441" i="7"/>
  <c r="T441" i="7"/>
  <c r="W441" i="7"/>
  <c r="N263" i="7"/>
  <c r="O263" i="7" s="1"/>
  <c r="Q263" i="7" s="1"/>
  <c r="N399" i="7"/>
  <c r="O399" i="7" s="1"/>
  <c r="Q399" i="7" s="1"/>
  <c r="Q258" i="7"/>
  <c r="N260" i="7"/>
  <c r="O260" i="7" s="1"/>
  <c r="Q260" i="7" s="1"/>
  <c r="N396" i="7"/>
  <c r="N395" i="7"/>
  <c r="O395" i="7" s="1"/>
  <c r="P395" i="7" s="1"/>
  <c r="Q395" i="7" s="1"/>
  <c r="N259" i="7"/>
  <c r="O259" i="7" s="1"/>
  <c r="Q259" i="7" s="1"/>
  <c r="B156" i="7"/>
  <c r="B124" i="7"/>
  <c r="B129" i="7" s="1"/>
  <c r="B130" i="7" s="1"/>
  <c r="B145" i="7" s="1"/>
  <c r="C180" i="7"/>
  <c r="C88" i="7"/>
  <c r="C89" i="7" s="1"/>
  <c r="C217" i="7"/>
  <c r="C601" i="7"/>
  <c r="T436" i="7" l="1"/>
  <c r="AM436" i="7"/>
  <c r="Z436" i="7"/>
  <c r="AG436" i="7"/>
  <c r="AN436" i="7"/>
  <c r="C436" i="7"/>
  <c r="AC436" i="7"/>
  <c r="AD436" i="7"/>
  <c r="V436" i="7"/>
  <c r="S436" i="7"/>
  <c r="H436" i="7"/>
  <c r="R436" i="7"/>
  <c r="F436" i="7"/>
  <c r="AL436" i="7"/>
  <c r="N436" i="7"/>
  <c r="U436" i="7"/>
  <c r="E436" i="7"/>
  <c r="G436" i="7"/>
  <c r="I436" i="7"/>
  <c r="AE436" i="7"/>
  <c r="AJ436" i="7"/>
  <c r="L436" i="7"/>
  <c r="Q436" i="7"/>
  <c r="AH436" i="7"/>
  <c r="AA436" i="7"/>
  <c r="AF436" i="7"/>
  <c r="M436" i="7"/>
  <c r="AP436" i="7"/>
  <c r="J436" i="7"/>
  <c r="X436" i="7"/>
  <c r="O436" i="7"/>
  <c r="W436" i="7"/>
  <c r="AK436" i="7"/>
  <c r="K436" i="7"/>
  <c r="AO436" i="7"/>
  <c r="P436" i="7"/>
  <c r="AI436" i="7"/>
  <c r="D436" i="7"/>
  <c r="AB436" i="7"/>
  <c r="Y436" i="7"/>
  <c r="AI299" i="7"/>
  <c r="AI307" i="7" s="1"/>
  <c r="AG299" i="7"/>
  <c r="AG307" i="7" s="1"/>
  <c r="AK299" i="7"/>
  <c r="AK307" i="7" s="1"/>
  <c r="W299" i="7"/>
  <c r="AJ299" i="7"/>
  <c r="AJ307" i="7" s="1"/>
  <c r="L299" i="7"/>
  <c r="D299" i="7"/>
  <c r="AL299" i="7"/>
  <c r="AL307" i="7" s="1"/>
  <c r="R299" i="7"/>
  <c r="E299" i="7"/>
  <c r="S299" i="7"/>
  <c r="AF299" i="7"/>
  <c r="AF307" i="7" s="1"/>
  <c r="K299" i="7"/>
  <c r="Q299" i="7"/>
  <c r="N299" i="7"/>
  <c r="AE299" i="7"/>
  <c r="AE307" i="7" s="1"/>
  <c r="AB299" i="7"/>
  <c r="AB307" i="7" s="1"/>
  <c r="M299" i="7"/>
  <c r="AH299" i="7"/>
  <c r="AH307" i="7" s="1"/>
  <c r="J299" i="7"/>
  <c r="Z299" i="7"/>
  <c r="F299" i="7"/>
  <c r="O299" i="7"/>
  <c r="I299" i="7"/>
  <c r="X299" i="7"/>
  <c r="AA299" i="7"/>
  <c r="AN299" i="7"/>
  <c r="AN307" i="7" s="1"/>
  <c r="Y299" i="7"/>
  <c r="AC299" i="7"/>
  <c r="AC307" i="7" s="1"/>
  <c r="P299" i="7"/>
  <c r="T299" i="7"/>
  <c r="C299" i="7"/>
  <c r="V299" i="7"/>
  <c r="AD299" i="7"/>
  <c r="AD307" i="7" s="1"/>
  <c r="G299" i="7"/>
  <c r="AP299" i="7"/>
  <c r="AP307" i="7" s="1"/>
  <c r="AM299" i="7"/>
  <c r="AM307" i="7" s="1"/>
  <c r="AO299" i="7"/>
  <c r="AO307" i="7" s="1"/>
  <c r="H299" i="7"/>
  <c r="U299" i="7"/>
  <c r="E435" i="7"/>
  <c r="Z435" i="7"/>
  <c r="Q435" i="7"/>
  <c r="AA435" i="7"/>
  <c r="AJ435" i="7"/>
  <c r="AJ443" i="7" s="1"/>
  <c r="Y435" i="7"/>
  <c r="AB435" i="7"/>
  <c r="AB443" i="7" s="1"/>
  <c r="U435" i="7"/>
  <c r="F435" i="7"/>
  <c r="W435" i="7"/>
  <c r="N435" i="7"/>
  <c r="M435" i="7"/>
  <c r="K435" i="7"/>
  <c r="AN435" i="7"/>
  <c r="AN443" i="7" s="1"/>
  <c r="P435" i="7"/>
  <c r="AD435" i="7"/>
  <c r="AD443" i="7" s="1"/>
  <c r="C435" i="7"/>
  <c r="X435" i="7"/>
  <c r="T435" i="7"/>
  <c r="J435" i="7"/>
  <c r="AI435" i="7"/>
  <c r="AI443" i="7" s="1"/>
  <c r="AP435" i="7"/>
  <c r="AP443" i="7" s="1"/>
  <c r="R435" i="7"/>
  <c r="AK435" i="7"/>
  <c r="AK443" i="7" s="1"/>
  <c r="S435" i="7"/>
  <c r="AG435" i="7"/>
  <c r="AG443" i="7" s="1"/>
  <c r="AF435" i="7"/>
  <c r="AF443" i="7" s="1"/>
  <c r="I435" i="7"/>
  <c r="AL435" i="7"/>
  <c r="AL443" i="7" s="1"/>
  <c r="D435" i="7"/>
  <c r="G435" i="7"/>
  <c r="O435" i="7"/>
  <c r="AE435" i="7"/>
  <c r="AE443" i="7" s="1"/>
  <c r="V435" i="7"/>
  <c r="AC435" i="7"/>
  <c r="AC443" i="7" s="1"/>
  <c r="AH435" i="7"/>
  <c r="AH443" i="7" s="1"/>
  <c r="H435" i="7"/>
  <c r="AM435" i="7"/>
  <c r="AM443" i="7" s="1"/>
  <c r="AO435" i="7"/>
  <c r="AO443" i="7" s="1"/>
  <c r="L435" i="7"/>
  <c r="AC439" i="7"/>
  <c r="J439" i="7"/>
  <c r="G439" i="7"/>
  <c r="F439" i="7"/>
  <c r="U439" i="7"/>
  <c r="AI439" i="7"/>
  <c r="Q439" i="7"/>
  <c r="H439" i="7"/>
  <c r="C439" i="7"/>
  <c r="Y439" i="7"/>
  <c r="S439" i="7"/>
  <c r="AB439" i="7"/>
  <c r="AE439" i="7"/>
  <c r="D439" i="7"/>
  <c r="M439" i="7"/>
  <c r="AA439" i="7"/>
  <c r="AF439" i="7"/>
  <c r="W439" i="7"/>
  <c r="E439" i="7"/>
  <c r="AO439" i="7"/>
  <c r="AD439" i="7"/>
  <c r="AJ439" i="7"/>
  <c r="AK439" i="7"/>
  <c r="X439" i="7"/>
  <c r="P439" i="7"/>
  <c r="AG439" i="7"/>
  <c r="Z439" i="7"/>
  <c r="T439" i="7"/>
  <c r="AP439" i="7"/>
  <c r="R439" i="7"/>
  <c r="L439" i="7"/>
  <c r="AN439" i="7"/>
  <c r="O439" i="7"/>
  <c r="AM439" i="7"/>
  <c r="AL439" i="7"/>
  <c r="V439" i="7"/>
  <c r="AH439" i="7"/>
  <c r="K439" i="7"/>
  <c r="N439" i="7"/>
  <c r="I439" i="7"/>
  <c r="B441" i="7" a="1"/>
  <c r="B441" i="7" s="1"/>
  <c r="AI303" i="7"/>
  <c r="S303" i="7"/>
  <c r="AE303" i="7"/>
  <c r="U303" i="7"/>
  <c r="P303" i="7"/>
  <c r="Y303" i="7"/>
  <c r="O303" i="7"/>
  <c r="G303" i="7"/>
  <c r="M303" i="7"/>
  <c r="K303" i="7"/>
  <c r="I303" i="7"/>
  <c r="AK303" i="7"/>
  <c r="AP303" i="7"/>
  <c r="F303" i="7"/>
  <c r="J303" i="7"/>
  <c r="AL303" i="7"/>
  <c r="Z303" i="7"/>
  <c r="X303" i="7"/>
  <c r="W303" i="7"/>
  <c r="AN303" i="7"/>
  <c r="Q303" i="7"/>
  <c r="D303" i="7"/>
  <c r="V303" i="7"/>
  <c r="C303" i="7"/>
  <c r="AM303" i="7"/>
  <c r="E303" i="7"/>
  <c r="AF303" i="7"/>
  <c r="T303" i="7"/>
  <c r="AO303" i="7"/>
  <c r="AC303" i="7"/>
  <c r="R303" i="7"/>
  <c r="H303" i="7"/>
  <c r="L303" i="7"/>
  <c r="AD303" i="7"/>
  <c r="AG303" i="7"/>
  <c r="AB303" i="7"/>
  <c r="AA303" i="7"/>
  <c r="AH303" i="7"/>
  <c r="N303" i="7"/>
  <c r="AJ303" i="7"/>
  <c r="N401" i="7"/>
  <c r="O396" i="7"/>
  <c r="Q396" i="7" s="1"/>
  <c r="Q301" i="7"/>
  <c r="AK301" i="7"/>
  <c r="P301" i="7"/>
  <c r="L301" i="7"/>
  <c r="AN301" i="7"/>
  <c r="R301" i="7"/>
  <c r="AL301" i="7"/>
  <c r="AD301" i="7"/>
  <c r="F301" i="7"/>
  <c r="AC301" i="7"/>
  <c r="Y301" i="7"/>
  <c r="C301" i="7"/>
  <c r="H301" i="7"/>
  <c r="N301" i="7"/>
  <c r="M301" i="7"/>
  <c r="V301" i="7"/>
  <c r="AM301" i="7"/>
  <c r="AO301" i="7"/>
  <c r="AB301" i="7"/>
  <c r="AF301" i="7"/>
  <c r="AH301" i="7"/>
  <c r="AP301" i="7"/>
  <c r="D301" i="7"/>
  <c r="Z301" i="7"/>
  <c r="T301" i="7"/>
  <c r="K301" i="7"/>
  <c r="AA301" i="7"/>
  <c r="U301" i="7"/>
  <c r="X301" i="7"/>
  <c r="AI301" i="7"/>
  <c r="G301" i="7"/>
  <c r="AG301" i="7"/>
  <c r="I301" i="7"/>
  <c r="E301" i="7"/>
  <c r="O301" i="7"/>
  <c r="AE301" i="7"/>
  <c r="W301" i="7"/>
  <c r="S301" i="7"/>
  <c r="J301" i="7"/>
  <c r="AJ301" i="7"/>
  <c r="S304" i="7"/>
  <c r="AL304" i="7"/>
  <c r="T304" i="7"/>
  <c r="R304" i="7"/>
  <c r="F304" i="7"/>
  <c r="AK304" i="7"/>
  <c r="E304" i="7"/>
  <c r="O304" i="7"/>
  <c r="M304" i="7"/>
  <c r="L304" i="7"/>
  <c r="AO304" i="7"/>
  <c r="H304" i="7"/>
  <c r="J304" i="7"/>
  <c r="X304" i="7"/>
  <c r="W304" i="7"/>
  <c r="Q304" i="7"/>
  <c r="AC304" i="7"/>
  <c r="AN304" i="7"/>
  <c r="U304" i="7"/>
  <c r="AI304" i="7"/>
  <c r="AE304" i="7"/>
  <c r="AJ304" i="7"/>
  <c r="AM304" i="7"/>
  <c r="V304" i="7"/>
  <c r="N304" i="7"/>
  <c r="K304" i="7"/>
  <c r="AG304" i="7"/>
  <c r="AD304" i="7"/>
  <c r="G304" i="7"/>
  <c r="I304" i="7"/>
  <c r="AP304" i="7"/>
  <c r="Z304" i="7"/>
  <c r="Y304" i="7"/>
  <c r="AH304" i="7"/>
  <c r="AF304" i="7"/>
  <c r="D304" i="7"/>
  <c r="AA304" i="7"/>
  <c r="C304" i="7"/>
  <c r="P304" i="7"/>
  <c r="AB304" i="7"/>
  <c r="P401" i="7"/>
  <c r="C442" i="7" s="1"/>
  <c r="B442" i="7" s="1" a="1"/>
  <c r="B442" i="7" s="1"/>
  <c r="P302" i="7"/>
  <c r="F302" i="7"/>
  <c r="AL302" i="7"/>
  <c r="V302" i="7"/>
  <c r="J302" i="7"/>
  <c r="AJ302" i="7"/>
  <c r="Q302" i="7"/>
  <c r="AF302" i="7"/>
  <c r="AD302" i="7"/>
  <c r="AH302" i="7"/>
  <c r="C302" i="7"/>
  <c r="H302" i="7"/>
  <c r="M302" i="7"/>
  <c r="D302" i="7"/>
  <c r="O302" i="7"/>
  <c r="X302" i="7"/>
  <c r="U302" i="7"/>
  <c r="L302" i="7"/>
  <c r="Y302" i="7"/>
  <c r="I302" i="7"/>
  <c r="R302" i="7"/>
  <c r="K302" i="7"/>
  <c r="AN302" i="7"/>
  <c r="S302" i="7"/>
  <c r="G302" i="7"/>
  <c r="AM302" i="7"/>
  <c r="AI302" i="7"/>
  <c r="T302" i="7"/>
  <c r="AP302" i="7"/>
  <c r="AK302" i="7"/>
  <c r="E302" i="7"/>
  <c r="AA302" i="7"/>
  <c r="AB302" i="7"/>
  <c r="Z302" i="7"/>
  <c r="AO302" i="7"/>
  <c r="AG302" i="7"/>
  <c r="N302" i="7"/>
  <c r="AC302" i="7"/>
  <c r="W302" i="7"/>
  <c r="AE302" i="7"/>
  <c r="AB440" i="7"/>
  <c r="G440" i="7"/>
  <c r="AJ440" i="7"/>
  <c r="AH440" i="7"/>
  <c r="AN440" i="7"/>
  <c r="AF440" i="7"/>
  <c r="U440" i="7"/>
  <c r="AD440" i="7"/>
  <c r="M440" i="7"/>
  <c r="AK440" i="7"/>
  <c r="AP440" i="7"/>
  <c r="W440" i="7"/>
  <c r="X440" i="7"/>
  <c r="Q440" i="7"/>
  <c r="J440" i="7"/>
  <c r="AL440" i="7"/>
  <c r="AI440" i="7"/>
  <c r="V440" i="7"/>
  <c r="F440" i="7"/>
  <c r="AA440" i="7"/>
  <c r="AM440" i="7"/>
  <c r="N440" i="7"/>
  <c r="T440" i="7"/>
  <c r="AE440" i="7"/>
  <c r="P440" i="7"/>
  <c r="AG440" i="7"/>
  <c r="AC440" i="7"/>
  <c r="H440" i="7"/>
  <c r="R440" i="7"/>
  <c r="Y440" i="7"/>
  <c r="L440" i="7"/>
  <c r="K440" i="7"/>
  <c r="AO440" i="7"/>
  <c r="D440" i="7"/>
  <c r="I440" i="7"/>
  <c r="S440" i="7"/>
  <c r="C440" i="7"/>
  <c r="O440" i="7"/>
  <c r="Z440" i="7"/>
  <c r="E440" i="7"/>
  <c r="X300" i="7"/>
  <c r="Z300" i="7"/>
  <c r="AJ300" i="7"/>
  <c r="P300" i="7"/>
  <c r="AI300" i="7"/>
  <c r="J300" i="7"/>
  <c r="AD300" i="7"/>
  <c r="Q300" i="7"/>
  <c r="AK300" i="7"/>
  <c r="S300" i="7"/>
  <c r="K300" i="7"/>
  <c r="AH300" i="7"/>
  <c r="M300" i="7"/>
  <c r="W300" i="7"/>
  <c r="T300" i="7"/>
  <c r="AM300" i="7"/>
  <c r="R300" i="7"/>
  <c r="AB300" i="7"/>
  <c r="AG300" i="7"/>
  <c r="G300" i="7"/>
  <c r="U300" i="7"/>
  <c r="AE300" i="7"/>
  <c r="H300" i="7"/>
  <c r="N300" i="7"/>
  <c r="E300" i="7"/>
  <c r="L300" i="7"/>
  <c r="AA300" i="7"/>
  <c r="AL300" i="7"/>
  <c r="AN300" i="7"/>
  <c r="AC300" i="7"/>
  <c r="V300" i="7"/>
  <c r="AF300" i="7"/>
  <c r="O300" i="7"/>
  <c r="D300" i="7"/>
  <c r="Y300" i="7"/>
  <c r="C300" i="7"/>
  <c r="AP300" i="7"/>
  <c r="F300" i="7"/>
  <c r="AO300" i="7"/>
  <c r="I300" i="7"/>
  <c r="O265" i="7"/>
  <c r="N265" i="7"/>
  <c r="O264" i="7"/>
  <c r="Q264" i="7" s="1"/>
  <c r="Q265" i="7" s="1"/>
  <c r="X438" i="7"/>
  <c r="AO438" i="7"/>
  <c r="S438" i="7"/>
  <c r="O438" i="7"/>
  <c r="F438" i="7"/>
  <c r="V438" i="7"/>
  <c r="AC438" i="7"/>
  <c r="H438" i="7"/>
  <c r="AN438" i="7"/>
  <c r="T438" i="7"/>
  <c r="J438" i="7"/>
  <c r="AA438" i="7"/>
  <c r="U438" i="7"/>
  <c r="M438" i="7"/>
  <c r="N438" i="7"/>
  <c r="P438" i="7"/>
  <c r="K438" i="7"/>
  <c r="D438" i="7"/>
  <c r="W438" i="7"/>
  <c r="Y438" i="7"/>
  <c r="AH438" i="7"/>
  <c r="Z438" i="7"/>
  <c r="AM438" i="7"/>
  <c r="Q438" i="7"/>
  <c r="C438" i="7"/>
  <c r="AL438" i="7"/>
  <c r="E438" i="7"/>
  <c r="L438" i="7"/>
  <c r="AE438" i="7"/>
  <c r="AF438" i="7"/>
  <c r="AB438" i="7"/>
  <c r="AJ438" i="7"/>
  <c r="R438" i="7"/>
  <c r="AG438" i="7"/>
  <c r="G438" i="7"/>
  <c r="AP438" i="7"/>
  <c r="I438" i="7"/>
  <c r="AD438" i="7"/>
  <c r="AI438" i="7"/>
  <c r="AK438" i="7"/>
  <c r="B149" i="7"/>
  <c r="C123" i="7"/>
  <c r="C124" i="7" s="1"/>
  <c r="C129" i="7" s="1"/>
  <c r="C130" i="7" s="1"/>
  <c r="C602" i="7"/>
  <c r="B440" i="7" l="1" a="1"/>
  <c r="B440" i="7" s="1"/>
  <c r="B303" i="7" a="1"/>
  <c r="B303" i="7" s="1"/>
  <c r="O401" i="7"/>
  <c r="E305" i="7"/>
  <c r="I305" i="7"/>
  <c r="I307" i="7" s="1"/>
  <c r="I181" i="7" s="1"/>
  <c r="M305" i="7"/>
  <c r="Q305" i="7"/>
  <c r="Q307" i="7" s="1"/>
  <c r="Q181" i="7" s="1"/>
  <c r="U305" i="7"/>
  <c r="U307" i="7" s="1"/>
  <c r="U181" i="7" s="1"/>
  <c r="U182" i="7" s="1"/>
  <c r="U210" i="7" s="1"/>
  <c r="U212" i="7" s="1"/>
  <c r="Y305" i="7"/>
  <c r="Y307" i="7" s="1"/>
  <c r="Y181" i="7" s="1"/>
  <c r="Y182" i="7" s="1"/>
  <c r="Y210" i="7" s="1"/>
  <c r="Y212" i="7" s="1"/>
  <c r="K305" i="7"/>
  <c r="AA305" i="7"/>
  <c r="AA307" i="7" s="1"/>
  <c r="AA181" i="7" s="1"/>
  <c r="AA182" i="7" s="1"/>
  <c r="AA210" i="7" s="1"/>
  <c r="AA212" i="7" s="1"/>
  <c r="F305" i="7"/>
  <c r="F307" i="7" s="1"/>
  <c r="F181" i="7" s="1"/>
  <c r="J305" i="7"/>
  <c r="J307" i="7" s="1"/>
  <c r="J181" i="7" s="1"/>
  <c r="N305" i="7"/>
  <c r="N307" i="7" s="1"/>
  <c r="N181" i="7" s="1"/>
  <c r="R305" i="7"/>
  <c r="R307" i="7" s="1"/>
  <c r="R181" i="7" s="1"/>
  <c r="V305" i="7"/>
  <c r="V307" i="7" s="1"/>
  <c r="V181" i="7" s="1"/>
  <c r="V182" i="7" s="1"/>
  <c r="V210" i="7" s="1"/>
  <c r="V212" i="7" s="1"/>
  <c r="Z305" i="7"/>
  <c r="Z307" i="7" s="1"/>
  <c r="Z181" i="7" s="1"/>
  <c r="Z182" i="7" s="1"/>
  <c r="Z210" i="7" s="1"/>
  <c r="Z212" i="7" s="1"/>
  <c r="G305" i="7"/>
  <c r="G307" i="7" s="1"/>
  <c r="G181" i="7" s="1"/>
  <c r="O305" i="7"/>
  <c r="O307" i="7" s="1"/>
  <c r="O181" i="7" s="1"/>
  <c r="W305" i="7"/>
  <c r="W307" i="7" s="1"/>
  <c r="W181" i="7" s="1"/>
  <c r="W182" i="7" s="1"/>
  <c r="W210" i="7" s="1"/>
  <c r="W212" i="7" s="1"/>
  <c r="C305" i="7"/>
  <c r="C307" i="7" s="1"/>
  <c r="S305" i="7"/>
  <c r="S307" i="7" s="1"/>
  <c r="S181" i="7" s="1"/>
  <c r="D305" i="7"/>
  <c r="D307" i="7" s="1"/>
  <c r="D181" i="7" s="1"/>
  <c r="H305" i="7"/>
  <c r="H307" i="7" s="1"/>
  <c r="H181" i="7" s="1"/>
  <c r="L305" i="7"/>
  <c r="P305" i="7"/>
  <c r="P307" i="7" s="1"/>
  <c r="P181" i="7" s="1"/>
  <c r="T305" i="7"/>
  <c r="T307" i="7" s="1"/>
  <c r="T181" i="7" s="1"/>
  <c r="X305" i="7"/>
  <c r="X307" i="7" s="1"/>
  <c r="X181" i="7" s="1"/>
  <c r="X182" i="7" s="1"/>
  <c r="X210" i="7" s="1"/>
  <c r="X212" i="7" s="1"/>
  <c r="B302" i="7" a="1"/>
  <c r="B302" i="7" s="1"/>
  <c r="B439" i="7" a="1"/>
  <c r="B439" i="7" s="1"/>
  <c r="B435" i="7" a="1"/>
  <c r="B435" i="7" s="1"/>
  <c r="B299" i="7" a="1"/>
  <c r="B299" i="7" s="1"/>
  <c r="B300" i="7" a="1"/>
  <c r="B300" i="7" s="1"/>
  <c r="Y437" i="7"/>
  <c r="Y443" i="7" s="1"/>
  <c r="Y218" i="7" s="1"/>
  <c r="AN437" i="7"/>
  <c r="I437" i="7"/>
  <c r="I443" i="7" s="1"/>
  <c r="I218" i="7" s="1"/>
  <c r="AO437" i="7"/>
  <c r="AE437" i="7"/>
  <c r="M437" i="7"/>
  <c r="D437" i="7"/>
  <c r="D443" i="7" s="1"/>
  <c r="D218" i="7" s="1"/>
  <c r="AI437" i="7"/>
  <c r="F437" i="7"/>
  <c r="F443" i="7" s="1"/>
  <c r="F218" i="7" s="1"/>
  <c r="Z437" i="7"/>
  <c r="Z443" i="7" s="1"/>
  <c r="Z218" i="7" s="1"/>
  <c r="P437" i="7"/>
  <c r="AB437" i="7"/>
  <c r="AA437" i="7"/>
  <c r="O437" i="7"/>
  <c r="AF437" i="7"/>
  <c r="AP437" i="7"/>
  <c r="K437" i="7"/>
  <c r="K443" i="7" s="1"/>
  <c r="K218" i="7" s="1"/>
  <c r="J437" i="7"/>
  <c r="W437" i="7"/>
  <c r="W443" i="7" s="1"/>
  <c r="W218" i="7" s="1"/>
  <c r="N437" i="7"/>
  <c r="N443" i="7" s="1"/>
  <c r="N218" i="7" s="1"/>
  <c r="V437" i="7"/>
  <c r="V443" i="7" s="1"/>
  <c r="V218" i="7" s="1"/>
  <c r="X437" i="7"/>
  <c r="X443" i="7" s="1"/>
  <c r="X218" i="7" s="1"/>
  <c r="E437" i="7"/>
  <c r="E443" i="7" s="1"/>
  <c r="E218" i="7" s="1"/>
  <c r="AJ437" i="7"/>
  <c r="T437" i="7"/>
  <c r="T443" i="7" s="1"/>
  <c r="T218" i="7" s="1"/>
  <c r="G437" i="7"/>
  <c r="S437" i="7"/>
  <c r="S443" i="7" s="1"/>
  <c r="S218" i="7" s="1"/>
  <c r="AD437" i="7"/>
  <c r="C437" i="7"/>
  <c r="AG437" i="7"/>
  <c r="L437" i="7"/>
  <c r="L443" i="7" s="1"/>
  <c r="L218" i="7" s="1"/>
  <c r="Q437" i="7"/>
  <c r="Q443" i="7" s="1"/>
  <c r="Q218" i="7" s="1"/>
  <c r="U437" i="7"/>
  <c r="U443" i="7" s="1"/>
  <c r="U218" i="7" s="1"/>
  <c r="AM437" i="7"/>
  <c r="R437" i="7"/>
  <c r="R443" i="7" s="1"/>
  <c r="R218" i="7" s="1"/>
  <c r="AK437" i="7"/>
  <c r="H437" i="7"/>
  <c r="H443" i="7" s="1"/>
  <c r="H218" i="7" s="1"/>
  <c r="AC437" i="7"/>
  <c r="AL437" i="7"/>
  <c r="AH437" i="7"/>
  <c r="O443" i="7"/>
  <c r="O218" i="7" s="1"/>
  <c r="J443" i="7"/>
  <c r="J218" i="7" s="1"/>
  <c r="M443" i="7"/>
  <c r="M218" i="7" s="1"/>
  <c r="M307" i="7"/>
  <c r="M181" i="7" s="1"/>
  <c r="E307" i="7"/>
  <c r="E181" i="7" s="1"/>
  <c r="L307" i="7"/>
  <c r="L181" i="7" s="1"/>
  <c r="B436" i="7" a="1"/>
  <c r="B436" i="7" s="1"/>
  <c r="B438" i="7" a="1"/>
  <c r="B438" i="7" s="1"/>
  <c r="B301" i="7" a="1"/>
  <c r="B301" i="7" s="1"/>
  <c r="G443" i="7"/>
  <c r="G218" i="7" s="1"/>
  <c r="P443" i="7"/>
  <c r="P218" i="7" s="1"/>
  <c r="Q401" i="7"/>
  <c r="AA443" i="7"/>
  <c r="AA218" i="7" s="1"/>
  <c r="K307" i="7"/>
  <c r="K181" i="7" s="1"/>
  <c r="D600" i="7"/>
  <c r="B150" i="7"/>
  <c r="AA142" i="7" l="1"/>
  <c r="AA219" i="7"/>
  <c r="AA222" i="7" s="1"/>
  <c r="AA250" i="7" s="1"/>
  <c r="AA252" i="7" s="1"/>
  <c r="B437" i="7" a="1"/>
  <c r="B437" i="7" s="1"/>
  <c r="C181" i="7"/>
  <c r="C182" i="7" s="1"/>
  <c r="C210" i="7" s="1"/>
  <c r="C212" i="7" s="1"/>
  <c r="B305" i="7" a="1"/>
  <c r="B305" i="7" s="1"/>
  <c r="Z142" i="7"/>
  <c r="Z219" i="7"/>
  <c r="Z222" i="7" s="1"/>
  <c r="Z250" i="7" s="1"/>
  <c r="Z252" i="7" s="1"/>
  <c r="Y219" i="7"/>
  <c r="Y222" i="7" s="1"/>
  <c r="Y250" i="7" s="1"/>
  <c r="Y252" i="7" s="1"/>
  <c r="Y142" i="7"/>
  <c r="C443" i="7"/>
  <c r="X219" i="7"/>
  <c r="X222" i="7" s="1"/>
  <c r="X250" i="7" s="1"/>
  <c r="X252" i="7" s="1"/>
  <c r="X142" i="7"/>
  <c r="W219" i="7"/>
  <c r="W222" i="7" s="1"/>
  <c r="W250" i="7" s="1"/>
  <c r="W252" i="7" s="1"/>
  <c r="W142" i="7"/>
  <c r="V219" i="7"/>
  <c r="V222" i="7" s="1"/>
  <c r="V250" i="7" s="1"/>
  <c r="V252" i="7" s="1"/>
  <c r="V142" i="7"/>
  <c r="U219" i="7"/>
  <c r="U222" i="7" s="1"/>
  <c r="U250" i="7" s="1"/>
  <c r="U252" i="7" s="1"/>
  <c r="U142" i="7"/>
  <c r="D601" i="7"/>
  <c r="D217" i="7"/>
  <c r="D180" i="7"/>
  <c r="D182" i="7" s="1"/>
  <c r="D210" i="7" s="1"/>
  <c r="D212" i="7" s="1"/>
  <c r="D88" i="7"/>
  <c r="D89" i="7" s="1"/>
  <c r="Y143" i="7" l="1"/>
  <c r="Y156" i="7"/>
  <c r="C219" i="7"/>
  <c r="C142" i="7"/>
  <c r="V143" i="7"/>
  <c r="V144" i="7" s="1"/>
  <c r="V145" i="7" s="1"/>
  <c r="V156" i="7"/>
  <c r="X143" i="7"/>
  <c r="X144" i="7" s="1"/>
  <c r="X145" i="7" s="1"/>
  <c r="X156" i="7"/>
  <c r="Z143" i="7"/>
  <c r="Z144" i="7" s="1"/>
  <c r="Z145" i="7" s="1"/>
  <c r="Z156" i="7"/>
  <c r="B443" i="7" a="1"/>
  <c r="B443" i="7" s="1"/>
  <c r="C218" i="7"/>
  <c r="AA143" i="7"/>
  <c r="AA144" i="7" s="1"/>
  <c r="AA145" i="7" s="1"/>
  <c r="AA156" i="7"/>
  <c r="U143" i="7"/>
  <c r="U144" i="7" s="1"/>
  <c r="U145" i="7" s="1"/>
  <c r="U156" i="7"/>
  <c r="W143" i="7"/>
  <c r="W144" i="7" s="1"/>
  <c r="W145" i="7" s="1"/>
  <c r="W156" i="7"/>
  <c r="Y144" i="7"/>
  <c r="Y145" i="7" s="1"/>
  <c r="D219" i="7"/>
  <c r="D222" i="7" s="1"/>
  <c r="D250" i="7" s="1"/>
  <c r="D252" i="7" s="1"/>
  <c r="D143" i="7" s="1"/>
  <c r="D142" i="7"/>
  <c r="D123" i="7"/>
  <c r="D124" i="7" s="1"/>
  <c r="D129" i="7" s="1"/>
  <c r="D130" i="7" s="1"/>
  <c r="D602" i="7"/>
  <c r="C222" i="7" l="1"/>
  <c r="C250" i="7" s="1"/>
  <c r="C252" i="7" s="1"/>
  <c r="D156" i="7"/>
  <c r="D144" i="7"/>
  <c r="D145" i="7" s="1"/>
  <c r="E600" i="7"/>
  <c r="C143" i="7" l="1"/>
  <c r="C144" i="7" s="1"/>
  <c r="C145" i="7" s="1"/>
  <c r="C149" i="7" s="1"/>
  <c r="C150" i="7" s="1"/>
  <c r="C151" i="7" s="1"/>
  <c r="C156" i="7"/>
  <c r="D149" i="7"/>
  <c r="E601" i="7"/>
  <c r="E180" i="7"/>
  <c r="E182" i="7" s="1"/>
  <c r="E210" i="7" s="1"/>
  <c r="E212" i="7" s="1"/>
  <c r="E217" i="7"/>
  <c r="E88" i="7"/>
  <c r="E89" i="7" s="1"/>
  <c r="D150" i="7" l="1"/>
  <c r="E123" i="7"/>
  <c r="E124" i="7" s="1"/>
  <c r="E129" i="7" s="1"/>
  <c r="E130" i="7" s="1"/>
  <c r="E602" i="7"/>
  <c r="E142" i="7"/>
  <c r="E219" i="7"/>
  <c r="E222" i="7" s="1"/>
  <c r="E250" i="7" s="1"/>
  <c r="E252" i="7" s="1"/>
  <c r="E143" i="7" s="1"/>
  <c r="E156" i="7" l="1"/>
  <c r="E144" i="7"/>
  <c r="E145" i="7" s="1"/>
  <c r="F600" i="7"/>
  <c r="D151" i="7"/>
  <c r="F601" i="7" l="1"/>
  <c r="F88" i="7"/>
  <c r="F89" i="7" s="1"/>
  <c r="F217" i="7"/>
  <c r="F180" i="7"/>
  <c r="F182" i="7" s="1"/>
  <c r="F210" i="7" s="1"/>
  <c r="F212" i="7" s="1"/>
  <c r="E149" i="7"/>
  <c r="F142" i="7" l="1"/>
  <c r="F219" i="7"/>
  <c r="F222" i="7" s="1"/>
  <c r="F250" i="7" s="1"/>
  <c r="F252" i="7" s="1"/>
  <c r="F143" i="7" s="1"/>
  <c r="E150" i="7"/>
  <c r="F123" i="7"/>
  <c r="F124" i="7" s="1"/>
  <c r="F129" i="7" s="1"/>
  <c r="F130" i="7" s="1"/>
  <c r="F602" i="7"/>
  <c r="F156" i="7" l="1"/>
  <c r="F144" i="7"/>
  <c r="E151" i="7"/>
  <c r="F145" i="7"/>
  <c r="G600" i="7"/>
  <c r="F149" i="7" l="1"/>
  <c r="G601" i="7"/>
  <c r="G180" i="7"/>
  <c r="G182" i="7" s="1"/>
  <c r="G210" i="7" s="1"/>
  <c r="G212" i="7" s="1"/>
  <c r="G88" i="7"/>
  <c r="G89" i="7" s="1"/>
  <c r="G217" i="7"/>
  <c r="G123" i="7" l="1"/>
  <c r="G124" i="7" s="1"/>
  <c r="G129" i="7" s="1"/>
  <c r="G130" i="7" s="1"/>
  <c r="G602" i="7"/>
  <c r="G142" i="7"/>
  <c r="G219" i="7"/>
  <c r="G222" i="7" s="1"/>
  <c r="G250" i="7" s="1"/>
  <c r="G252" i="7" s="1"/>
  <c r="G143" i="7" s="1"/>
  <c r="F150" i="7"/>
  <c r="G144" i="7" l="1"/>
  <c r="G145" i="7" s="1"/>
  <c r="G149" i="7" s="1"/>
  <c r="G150" i="7" s="1"/>
  <c r="G151" i="7" s="1"/>
  <c r="F151" i="7"/>
  <c r="H600" i="7"/>
  <c r="G156" i="7"/>
  <c r="H601" i="7" l="1"/>
  <c r="H217" i="7"/>
  <c r="H88" i="7"/>
  <c r="H89" i="7" s="1"/>
  <c r="H180" i="7"/>
  <c r="H182" i="7" s="1"/>
  <c r="H210" i="7" s="1"/>
  <c r="H212" i="7" s="1"/>
  <c r="H142" i="7" l="1"/>
  <c r="H219" i="7"/>
  <c r="H222" i="7" s="1"/>
  <c r="H250" i="7" s="1"/>
  <c r="H252" i="7" s="1"/>
  <c r="H143" i="7" s="1"/>
  <c r="H123" i="7"/>
  <c r="H124" i="7" s="1"/>
  <c r="H129" i="7" s="1"/>
  <c r="H130" i="7" s="1"/>
  <c r="H602" i="7"/>
  <c r="H156" i="7" l="1"/>
  <c r="I600" i="7"/>
  <c r="H144" i="7"/>
  <c r="H145" i="7" s="1"/>
  <c r="H149" i="7" s="1"/>
  <c r="H150" i="7" s="1"/>
  <c r="H151" i="7" l="1"/>
  <c r="I601" i="7"/>
  <c r="I217" i="7"/>
  <c r="I88" i="7"/>
  <c r="I89" i="7" s="1"/>
  <c r="I180" i="7"/>
  <c r="I182" i="7" s="1"/>
  <c r="I210" i="7" s="1"/>
  <c r="I212" i="7" s="1"/>
  <c r="I123" i="7" l="1"/>
  <c r="I124" i="7" s="1"/>
  <c r="I129" i="7" s="1"/>
  <c r="I130" i="7" s="1"/>
  <c r="I602" i="7"/>
  <c r="I219" i="7"/>
  <c r="I222" i="7" s="1"/>
  <c r="I250" i="7" s="1"/>
  <c r="I252" i="7" s="1"/>
  <c r="I143" i="7" s="1"/>
  <c r="I142" i="7"/>
  <c r="I144" i="7" l="1"/>
  <c r="I145" i="7" s="1"/>
  <c r="I149" i="7" s="1"/>
  <c r="I150" i="7" s="1"/>
  <c r="I151" i="7" s="1"/>
  <c r="J600" i="7"/>
  <c r="I156" i="7"/>
  <c r="J601" i="7" l="1"/>
  <c r="J88" i="7"/>
  <c r="J89" i="7" s="1"/>
  <c r="J217" i="7"/>
  <c r="J180" i="7"/>
  <c r="J182" i="7" s="1"/>
  <c r="J210" i="7" s="1"/>
  <c r="J212" i="7" s="1"/>
  <c r="J219" i="7" l="1"/>
  <c r="J222" i="7" s="1"/>
  <c r="J250" i="7" s="1"/>
  <c r="J252" i="7" s="1"/>
  <c r="J143" i="7" s="1"/>
  <c r="J142" i="7"/>
  <c r="J156" i="7"/>
  <c r="J123" i="7"/>
  <c r="J124" i="7" s="1"/>
  <c r="J129" i="7" s="1"/>
  <c r="J130" i="7" s="1"/>
  <c r="J602" i="7"/>
  <c r="J144" i="7" l="1"/>
  <c r="J145" i="7" s="1"/>
  <c r="J149" i="7" s="1"/>
  <c r="J150" i="7" s="1"/>
  <c r="K600" i="7"/>
  <c r="K601" i="7" l="1"/>
  <c r="K180" i="7"/>
  <c r="K182" i="7" s="1"/>
  <c r="K210" i="7" s="1"/>
  <c r="K212" i="7" s="1"/>
  <c r="K217" i="7"/>
  <c r="K88" i="7"/>
  <c r="K89" i="7" s="1"/>
  <c r="J151" i="7"/>
  <c r="K142" i="7" l="1"/>
  <c r="K219" i="7"/>
  <c r="K222" i="7" s="1"/>
  <c r="K250" i="7" s="1"/>
  <c r="K252" i="7" s="1"/>
  <c r="K143" i="7" s="1"/>
  <c r="K123" i="7"/>
  <c r="K124" i="7" s="1"/>
  <c r="K129" i="7" s="1"/>
  <c r="K130" i="7" s="1"/>
  <c r="K602" i="7"/>
  <c r="K144" i="7" l="1"/>
  <c r="K156" i="7"/>
  <c r="K145" i="7"/>
  <c r="K149" i="7" s="1"/>
  <c r="K150" i="7" s="1"/>
  <c r="L600" i="7"/>
  <c r="L601" i="7" l="1"/>
  <c r="L217" i="7"/>
  <c r="L180" i="7"/>
  <c r="L182" i="7" s="1"/>
  <c r="L210" i="7" s="1"/>
  <c r="L212" i="7" s="1"/>
  <c r="L88" i="7"/>
  <c r="L89" i="7" s="1"/>
  <c r="K151" i="7"/>
  <c r="L219" i="7" l="1"/>
  <c r="L222" i="7" s="1"/>
  <c r="L250" i="7" s="1"/>
  <c r="L252" i="7" s="1"/>
  <c r="L143" i="7" s="1"/>
  <c r="L142" i="7"/>
  <c r="L123" i="7"/>
  <c r="L124" i="7" s="1"/>
  <c r="L129" i="7" s="1"/>
  <c r="L130" i="7" s="1"/>
  <c r="L602" i="7"/>
  <c r="L144" i="7" l="1"/>
  <c r="L145" i="7" s="1"/>
  <c r="L149" i="7" s="1"/>
  <c r="L150" i="7" s="1"/>
  <c r="L156" i="7"/>
  <c r="M600" i="7"/>
  <c r="M601" i="7" l="1"/>
  <c r="M88" i="7"/>
  <c r="M89" i="7" s="1"/>
  <c r="M180" i="7"/>
  <c r="M182" i="7" s="1"/>
  <c r="M210" i="7" s="1"/>
  <c r="M212" i="7" s="1"/>
  <c r="M217" i="7"/>
  <c r="L151" i="7"/>
  <c r="M142" i="7" l="1"/>
  <c r="M219" i="7"/>
  <c r="M222" i="7" s="1"/>
  <c r="M250" i="7" s="1"/>
  <c r="M252" i="7" s="1"/>
  <c r="M143" i="7" s="1"/>
  <c r="M144" i="7" s="1"/>
  <c r="M123" i="7"/>
  <c r="M124" i="7" s="1"/>
  <c r="M129" i="7" s="1"/>
  <c r="M130" i="7" s="1"/>
  <c r="M602" i="7"/>
  <c r="M156" i="7" l="1"/>
  <c r="M145" i="7"/>
  <c r="M149" i="7" s="1"/>
  <c r="M150" i="7" s="1"/>
  <c r="N600" i="7"/>
  <c r="N601" i="7" l="1"/>
  <c r="N180" i="7"/>
  <c r="N182" i="7" s="1"/>
  <c r="N210" i="7" s="1"/>
  <c r="N212" i="7" s="1"/>
  <c r="N88" i="7"/>
  <c r="N89" i="7" s="1"/>
  <c r="N217" i="7"/>
  <c r="M151" i="7"/>
  <c r="N219" i="7" l="1"/>
  <c r="N222" i="7" s="1"/>
  <c r="N250" i="7" s="1"/>
  <c r="N252" i="7" s="1"/>
  <c r="N143" i="7" s="1"/>
  <c r="N142" i="7"/>
  <c r="N123" i="7"/>
  <c r="N124" i="7" s="1"/>
  <c r="N129" i="7" s="1"/>
  <c r="N130" i="7" s="1"/>
  <c r="N602" i="7"/>
  <c r="N144" i="7" l="1"/>
  <c r="N156" i="7"/>
  <c r="N145" i="7"/>
  <c r="N149" i="7" s="1"/>
  <c r="N150" i="7" s="1"/>
  <c r="O600" i="7"/>
  <c r="O601" i="7" l="1"/>
  <c r="O88" i="7"/>
  <c r="O89" i="7" s="1"/>
  <c r="O217" i="7"/>
  <c r="O180" i="7"/>
  <c r="O182" i="7" s="1"/>
  <c r="O210" i="7" s="1"/>
  <c r="O212" i="7" s="1"/>
  <c r="N151" i="7"/>
  <c r="O142" i="7" l="1"/>
  <c r="O219" i="7"/>
  <c r="O222" i="7" s="1"/>
  <c r="O250" i="7" s="1"/>
  <c r="O252" i="7" s="1"/>
  <c r="O143" i="7" s="1"/>
  <c r="O156" i="7"/>
  <c r="O123" i="7"/>
  <c r="O124" i="7" s="1"/>
  <c r="O129" i="7" s="1"/>
  <c r="O130" i="7" s="1"/>
  <c r="O602" i="7"/>
  <c r="O144" i="7" l="1"/>
  <c r="O145" i="7"/>
  <c r="O149" i="7" s="1"/>
  <c r="O150" i="7" s="1"/>
  <c r="P600" i="7"/>
  <c r="P601" i="7" l="1"/>
  <c r="P88" i="7"/>
  <c r="P89" i="7" s="1"/>
  <c r="P217" i="7"/>
  <c r="P180" i="7"/>
  <c r="P182" i="7" s="1"/>
  <c r="P210" i="7" s="1"/>
  <c r="P212" i="7" s="1"/>
  <c r="O151" i="7"/>
  <c r="P219" i="7" l="1"/>
  <c r="P142" i="7"/>
  <c r="P222" i="7"/>
  <c r="P250" i="7" s="1"/>
  <c r="P252" i="7" s="1"/>
  <c r="P143" i="7" s="1"/>
  <c r="P123" i="7"/>
  <c r="P124" i="7" s="1"/>
  <c r="P129" i="7" s="1"/>
  <c r="P130" i="7" s="1"/>
  <c r="P602" i="7"/>
  <c r="Q600" i="7" l="1"/>
  <c r="P156" i="7"/>
  <c r="P144" i="7"/>
  <c r="P145" i="7" s="1"/>
  <c r="P149" i="7" s="1"/>
  <c r="P150" i="7" s="1"/>
  <c r="P151" i="7" l="1"/>
  <c r="Q601" i="7"/>
  <c r="Q88" i="7"/>
  <c r="Q89" i="7" s="1"/>
  <c r="Q217" i="7"/>
  <c r="Q180" i="7"/>
  <c r="Q182" i="7" s="1"/>
  <c r="Q210" i="7" s="1"/>
  <c r="Q212" i="7" s="1"/>
  <c r="Q123" i="7" l="1"/>
  <c r="Q124" i="7" s="1"/>
  <c r="Q129" i="7" s="1"/>
  <c r="Q130" i="7" s="1"/>
  <c r="Q602" i="7"/>
  <c r="Q142" i="7"/>
  <c r="Q219" i="7"/>
  <c r="Q222" i="7" s="1"/>
  <c r="Q250" i="7" s="1"/>
  <c r="Q252" i="7" s="1"/>
  <c r="Q143" i="7" s="1"/>
  <c r="Q144" i="7" s="1"/>
  <c r="Q145" i="7" s="1"/>
  <c r="Q149" i="7" s="1"/>
  <c r="Q150" i="7" s="1"/>
  <c r="R600" i="7" l="1"/>
  <c r="Q151" i="7"/>
  <c r="Q156" i="7"/>
  <c r="R601" i="7" l="1"/>
  <c r="R180" i="7"/>
  <c r="R182" i="7" s="1"/>
  <c r="R210" i="7" s="1"/>
  <c r="R212" i="7" s="1"/>
  <c r="R217" i="7"/>
  <c r="R88" i="7"/>
  <c r="R89" i="7" s="1"/>
  <c r="R219" i="7" l="1"/>
  <c r="R222" i="7" s="1"/>
  <c r="R250" i="7" s="1"/>
  <c r="R252" i="7" s="1"/>
  <c r="R143" i="7" s="1"/>
  <c r="R142" i="7"/>
  <c r="R123" i="7"/>
  <c r="R124" i="7" s="1"/>
  <c r="R129" i="7" s="1"/>
  <c r="R130" i="7" s="1"/>
  <c r="R602" i="7"/>
  <c r="R144" i="7" l="1"/>
  <c r="R145" i="7" s="1"/>
  <c r="R149" i="7" s="1"/>
  <c r="R150" i="7" s="1"/>
  <c r="R156" i="7"/>
  <c r="S600" i="7"/>
  <c r="S601" i="7" l="1"/>
  <c r="S88" i="7"/>
  <c r="S89" i="7" s="1"/>
  <c r="S217" i="7"/>
  <c r="S180" i="7"/>
  <c r="S182" i="7" s="1"/>
  <c r="S210" i="7" s="1"/>
  <c r="S212" i="7" s="1"/>
  <c r="R151" i="7"/>
  <c r="S219" i="7" l="1"/>
  <c r="S222" i="7" s="1"/>
  <c r="S250" i="7" s="1"/>
  <c r="S252" i="7" s="1"/>
  <c r="S143" i="7" s="1"/>
  <c r="S142" i="7"/>
  <c r="S123" i="7"/>
  <c r="S124" i="7" s="1"/>
  <c r="S129" i="7" s="1"/>
  <c r="S130" i="7" s="1"/>
  <c r="S602" i="7"/>
  <c r="S144" i="7" l="1"/>
  <c r="S156" i="7"/>
  <c r="S145" i="7"/>
  <c r="S149" i="7" s="1"/>
  <c r="S150" i="7" s="1"/>
  <c r="T600" i="7"/>
  <c r="T601" i="7" l="1"/>
  <c r="T88" i="7"/>
  <c r="T89" i="7" s="1"/>
  <c r="T180" i="7"/>
  <c r="T182" i="7" s="1"/>
  <c r="T210" i="7" s="1"/>
  <c r="T212" i="7" s="1"/>
  <c r="T217" i="7"/>
  <c r="S151" i="7"/>
  <c r="T142" i="7" l="1"/>
  <c r="T219" i="7"/>
  <c r="T222" i="7" s="1"/>
  <c r="T250" i="7" s="1"/>
  <c r="T252" i="7" s="1"/>
  <c r="T143" i="7" s="1"/>
  <c r="T123" i="7"/>
  <c r="T124" i="7" s="1"/>
  <c r="T129" i="7" s="1"/>
  <c r="T130" i="7" s="1"/>
  <c r="T602" i="7"/>
  <c r="U602" i="7" s="1"/>
  <c r="V602" i="7" s="1"/>
  <c r="W602" i="7" s="1"/>
  <c r="X602" i="7" s="1"/>
  <c r="Y602" i="7" s="1"/>
  <c r="Z602" i="7" s="1"/>
  <c r="AA602" i="7" s="1"/>
  <c r="AB602" i="7" s="1"/>
  <c r="AC602" i="7" s="1"/>
  <c r="AD602" i="7" s="1"/>
  <c r="AE602" i="7" s="1"/>
  <c r="AF602" i="7" s="1"/>
  <c r="AG602" i="7" s="1"/>
  <c r="AH602" i="7" s="1"/>
  <c r="AI602" i="7" s="1"/>
  <c r="AJ602" i="7" s="1"/>
  <c r="AK602" i="7" s="1"/>
  <c r="AL602" i="7" s="1"/>
  <c r="AM602" i="7" s="1"/>
  <c r="AN602" i="7" s="1"/>
  <c r="AO602" i="7" s="1"/>
  <c r="AP602" i="7" s="1"/>
  <c r="T156" i="7" l="1"/>
  <c r="B160" i="7" s="1"/>
  <c r="B162" i="7" s="1"/>
  <c r="F12" i="1" s="1"/>
  <c r="T144" i="7"/>
  <c r="T145" i="7" s="1"/>
  <c r="Y149" i="7" l="1"/>
  <c r="AE149" i="7"/>
  <c r="AJ149" i="7"/>
  <c r="AI149" i="7"/>
  <c r="AA149" i="7"/>
  <c r="AD149" i="7"/>
  <c r="X149" i="7"/>
  <c r="AK149" i="7"/>
  <c r="V149" i="7"/>
  <c r="B153" i="7"/>
  <c r="F13" i="1" s="1"/>
  <c r="AL149" i="7"/>
  <c r="AM149" i="7"/>
  <c r="AO149" i="7"/>
  <c r="AB149" i="7"/>
  <c r="T149" i="7"/>
  <c r="T150" i="7" s="1"/>
  <c r="AF149" i="7"/>
  <c r="AC149" i="7"/>
  <c r="U149" i="7"/>
  <c r="AH149" i="7"/>
  <c r="AN149" i="7"/>
  <c r="AG149" i="7"/>
  <c r="Z149" i="7"/>
  <c r="AP149" i="7"/>
  <c r="W149" i="7"/>
  <c r="W150" i="7" s="1"/>
  <c r="AN150" i="7" l="1"/>
  <c r="AP150" i="7"/>
  <c r="AF150" i="7"/>
  <c r="AM150" i="7"/>
  <c r="AK150" i="7"/>
  <c r="AI150" i="7"/>
  <c r="AH150" i="7"/>
  <c r="T151" i="7"/>
  <c r="AL150" i="7"/>
  <c r="X150" i="7"/>
  <c r="AJ150" i="7"/>
  <c r="Z150" i="7"/>
  <c r="U150" i="7"/>
  <c r="AB150" i="7"/>
  <c r="AD150" i="7"/>
  <c r="AE150" i="7"/>
  <c r="AG150" i="7"/>
  <c r="AC150" i="7"/>
  <c r="AO150" i="7"/>
  <c r="V150" i="7"/>
  <c r="W151" i="7" s="1"/>
  <c r="AA150" i="7"/>
  <c r="Y150" i="7"/>
  <c r="AN151" i="7" l="1"/>
  <c r="AP151" i="7"/>
  <c r="AI151" i="7"/>
  <c r="AK151" i="7"/>
  <c r="AE151" i="7"/>
  <c r="V151" i="7"/>
  <c r="Z151" i="7"/>
  <c r="AD151" i="7"/>
  <c r="Y151" i="7"/>
  <c r="U151" i="7"/>
  <c r="AL151" i="7"/>
  <c r="AC151" i="7"/>
  <c r="AB151" i="7"/>
  <c r="AH151" i="7"/>
  <c r="AM151" i="7"/>
  <c r="X151" i="7"/>
  <c r="AG151" i="7"/>
  <c r="AF151" i="7"/>
  <c r="AA151" i="7"/>
  <c r="AJ151" i="7"/>
  <c r="AO151" i="7"/>
  <c r="B15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<sst xmlns="http://schemas.openxmlformats.org/spreadsheetml/2006/main" count="799" uniqueCount="431">
  <si>
    <t>Property Tax</t>
  </si>
  <si>
    <t>Operating Year</t>
  </si>
  <si>
    <t>Investment Tax Credit</t>
  </si>
  <si>
    <t>Amount</t>
  </si>
  <si>
    <t>Federal</t>
  </si>
  <si>
    <t>State</t>
  </si>
  <si>
    <t>Production Tax Credit</t>
  </si>
  <si>
    <t>%</t>
  </si>
  <si>
    <t>Maximum</t>
  </si>
  <si>
    <t>Amount ($/kWh)</t>
  </si>
  <si>
    <t>Price  (¢/kWh)</t>
  </si>
  <si>
    <t>Capacity (DC kW)</t>
  </si>
  <si>
    <t>Fixed Cost ($/DC kW-yr)</t>
  </si>
  <si>
    <t>Total</t>
  </si>
  <si>
    <t>Variable Cost ($/AC-MWh)</t>
  </si>
  <si>
    <t>Investment Based Incentive (IBI)</t>
  </si>
  <si>
    <t>Yes</t>
  </si>
  <si>
    <t>No</t>
  </si>
  <si>
    <t>Total Expenses</t>
  </si>
  <si>
    <t>Production Based Incentive (included if available for debt service)</t>
  </si>
  <si>
    <t>Total PBI</t>
  </si>
  <si>
    <t>Summary</t>
  </si>
  <si>
    <t>Funding</t>
  </si>
  <si>
    <t>Repayment</t>
  </si>
  <si>
    <t>Principal</t>
  </si>
  <si>
    <t>Interest</t>
  </si>
  <si>
    <t>Total P&amp;I</t>
  </si>
  <si>
    <t>EBITDA</t>
  </si>
  <si>
    <t>Less: Interest Payment</t>
  </si>
  <si>
    <t>Taxable Income Prior to Incentives</t>
  </si>
  <si>
    <t>Federal Income Taxes</t>
  </si>
  <si>
    <t>Less: Tax Depreciation</t>
  </si>
  <si>
    <t>Production Based Incentive (PBI)</t>
  </si>
  <si>
    <t>Incentive ($/kWh)</t>
  </si>
  <si>
    <t>Generation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</si>
  <si>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</si>
  <si>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</si>
  <si>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</si>
  <si>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</si>
  <si>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</si>
  <si>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</si>
  <si>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</si>
  <si>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</si>
  <si>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</si>
  <si>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</si>
  <si>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</si>
  <si>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</si>
  <si>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</si>
  <si>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</si>
  <si>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</si>
  <si>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</si>
  <si>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</si>
  <si>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</si>
  <si>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</si>
  <si>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</si>
  <si>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</si>
  <si>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</si>
  <si>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</si>
  <si>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</si>
  <si>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</si>
  <si>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</si>
  <si>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</si>
  <si>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</si>
  <si>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</si>
  <si>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</si>
  <si>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</si>
  <si>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</si>
  <si>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</si>
  <si>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Production (MWh)</t>
  </si>
  <si>
    <t>Cash Flows from Investing Activities</t>
  </si>
  <si>
    <t>Cash Flows from Financing Activities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</si>
  <si>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</si>
  <si>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</si>
  <si>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</si>
  <si>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</si>
  <si>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</si>
  <si>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</si>
  <si>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</si>
  <si>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</si>
  <si>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</si>
  <si>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</si>
  <si>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</si>
  <si>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</si>
  <si>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</si>
  <si>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</si>
  <si>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</si>
  <si>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</si>
  <si>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</si>
  <si>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</si>
  <si>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</si>
  <si>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</si>
  <si>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</si>
  <si>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</si>
  <si>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</si>
  <si>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</si>
  <si>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</si>
  <si>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</si>
  <si>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</si>
  <si>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</si>
  <si>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Solution Mode</t>
  </si>
  <si>
    <t>IRR Target</t>
  </si>
  <si>
    <t>Target year</t>
  </si>
  <si>
    <t>Analysis Parameters</t>
  </si>
  <si>
    <t>Tax and Insurance Rates</t>
  </si>
  <si>
    <t>Federal income tax rate (%/year)</t>
  </si>
  <si>
    <t>State income tax rate (%/year)</t>
  </si>
  <si>
    <t>Insurance rate (annual, % of installed cost)</t>
  </si>
  <si>
    <t>PPA price escalation (%/year)</t>
  </si>
  <si>
    <t>Analysis period (years, 40 max)</t>
  </si>
  <si>
    <t>Inflation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</si>
  <si>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</si>
  <si>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</si>
  <si>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</si>
  <si>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</si>
  <si>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</si>
  <si>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</si>
  <si>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</si>
  <si>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</si>
  <si>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</si>
  <si>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</si>
  <si>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</si>
  <si>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</si>
  <si>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</si>
  <si>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Financing cost ($)</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</si>
  <si>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</si>
  <si>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</si>
  <si>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</si>
  <si>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</si>
  <si>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</si>
  <si>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</si>
  <si>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</si>
  <si>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</si>
  <si>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</si>
  <si>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</si>
  <si>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</si>
  <si>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</si>
  <si>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</si>
  <si>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</si>
  <si>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</si>
  <si>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</si>
  <si>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</si>
  <si>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</si>
  <si>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</si>
  <si>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</si>
  <si>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</si>
  <si>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</si>
  <si>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</si>
  <si>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</si>
  <si>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</si>
  <si>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</si>
  <si>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</si>
  <si>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</si>
  <si>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</si>
  <si>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</si>
  <si>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</si>
  <si>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</si>
  <si>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</si>
  <si>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</si>
  <si>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</si>
  <si>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</si>
  <si>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</si>
  <si>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</si>
  <si>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</si>
  <si>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</si>
  <si>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</si>
  <si>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</si>
  <si>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</si>
  <si>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</si>
  <si>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</si>
  <si>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</si>
  <si>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</si>
  <si>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</si>
  <si>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</si>
  <si>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</si>
  <si>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</si>
  <si>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</si>
  <si>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</si>
  <si>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</si>
  <si>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</si>
  <si>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</si>
  <si>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</si>
  <si>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</si>
  <si>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</si>
  <si>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</si>
  <si>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</si>
  <si>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</si>
  <si>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</si>
  <si>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</si>
  <si>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</si>
  <si>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</si>
  <si>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</si>
  <si>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</si>
  <si>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</si>
  <si>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</si>
  <si>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</si>
  <si>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</si>
  <si>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</si>
  <si>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</si>
  <si>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METRICS</t>
  </si>
  <si>
    <t>PPA price escalation (%/yr)</t>
  </si>
  <si>
    <r>
      <t>PPA price, year 1 (</t>
    </r>
    <r>
      <rPr>
        <sz val="10"/>
        <color theme="1"/>
        <rFont val="Calibri"/>
        <family val="2"/>
      </rPr>
      <t>¢</t>
    </r>
    <r>
      <rPr>
        <sz val="9"/>
        <color theme="1"/>
        <rFont val="Calibri"/>
        <family val="2"/>
      </rPr>
      <t>/kWh)</t>
    </r>
  </si>
  <si>
    <t>NPV of annual generation (kWh)</t>
  </si>
  <si>
    <t>NPV of annual costs ($)</t>
  </si>
  <si>
    <t>Annual costs ($)</t>
  </si>
  <si>
    <t>Total purchase of property</t>
  </si>
  <si>
    <t>Cumulative after-tax IRR (%)</t>
  </si>
  <si>
    <t>Year target IRR reached</t>
  </si>
  <si>
    <t>NPV of after-tax returns</t>
  </si>
  <si>
    <t>Annual PPA revenues ($)</t>
  </si>
  <si>
    <t>NPV of annual PPA revenues ($)</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</si>
  <si>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</si>
  <si>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</si>
  <si>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</si>
  <si>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</si>
  <si>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</si>
  <si>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</si>
  <si>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</si>
  <si>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</si>
  <si>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</si>
  <si>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FUEL COSTS (CSP, GENERIC, AND BIOPOWER SYSTEMS ONLY)</t>
  </si>
  <si>
    <t>Annual usage (kWh)</t>
  </si>
  <si>
    <t>Cost ($/MMBtu)</t>
  </si>
  <si>
    <t>Escalation (%/year above inflation)</t>
  </si>
  <si>
    <t>Fuel (CSP and generic system only)</t>
  </si>
  <si>
    <t>Depreciation Schedules (Half Year)</t>
  </si>
  <si>
    <t>Operation and maintenance (O&amp;M)</t>
  </si>
  <si>
    <t>Fixed</t>
  </si>
  <si>
    <t>Capacity</t>
  </si>
  <si>
    <t>Variable</t>
  </si>
  <si>
    <t>Biomass feedstock (Biopower only)</t>
  </si>
  <si>
    <t>Coal feedstock (Biopower only)</t>
  </si>
  <si>
    <t>Summary table</t>
  </si>
  <si>
    <t>PPA price ($/kWh)</t>
  </si>
  <si>
    <t>Avail. for debt svc.</t>
  </si>
  <si>
    <t>Federal taxable</t>
  </si>
  <si>
    <t>State taxable</t>
  </si>
  <si>
    <t>Red. fed. depr. &amp; ITC</t>
  </si>
  <si>
    <t>Red. st. depr. &amp; ITC</t>
  </si>
  <si>
    <t>Qual. for fed. ITC</t>
  </si>
  <si>
    <t>Qual. for state ITC</t>
  </si>
  <si>
    <t>Federal bonus</t>
  </si>
  <si>
    <t>State bonus</t>
  </si>
  <si>
    <t>Reduces depreciation basis</t>
  </si>
  <si>
    <t>Heat rate (MMBtu/MWh)</t>
  </si>
  <si>
    <t>Cash Flows from Operating Activities</t>
  </si>
  <si>
    <t>Reserve Capital Spending</t>
  </si>
  <si>
    <r>
      <t>Levelized PPA price (</t>
    </r>
    <r>
      <rPr>
        <sz val="10"/>
        <color theme="1"/>
        <rFont val="Calibri"/>
        <family val="2"/>
      </rPr>
      <t>¢</t>
    </r>
    <r>
      <rPr>
        <sz val="10"/>
        <color theme="1"/>
        <rFont val="Calibri"/>
        <family val="2"/>
        <scheme val="minor"/>
      </rPr>
      <t>/kWh)</t>
    </r>
  </si>
  <si>
    <t>Levelized PPA price nominal  (¢/kWh)</t>
  </si>
  <si>
    <t>Debt Parameters</t>
  </si>
  <si>
    <t>Value depends on option in SAM</t>
  </si>
  <si>
    <t>Debt service coverage ratio</t>
  </si>
  <si>
    <t>Ending balance</t>
  </si>
  <si>
    <t>Size of debt calculation</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</si>
  <si>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</si>
  <si>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</si>
  <si>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</si>
  <si>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</si>
  <si>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</si>
  <si>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</si>
  <si>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</si>
  <si>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</si>
  <si>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</si>
  <si>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</si>
  <si>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</si>
  <si>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</si>
  <si>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Operating cash distributions/(contributions)</t>
  </si>
  <si>
    <t>Project Returns</t>
  </si>
  <si>
    <t>Project Returns: Pre-Tax</t>
  </si>
  <si>
    <t>Project Returns: After-Tax</t>
  </si>
  <si>
    <t>ANNUAL VALUES</t>
  </si>
  <si>
    <t>Operation and maintenance costs specified as annual values</t>
  </si>
  <si>
    <t>N/A</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</si>
  <si>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</si>
  <si>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</si>
  <si>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</si>
  <si>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</si>
  <si>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</si>
  <si>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</si>
  <si>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</si>
  <si>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</si>
  <si>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</si>
  <si>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Equal payments</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</si>
  <si>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</si>
  <si>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</si>
  <si>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</si>
  <si>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</si>
  <si>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</si>
  <si>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</si>
  <si>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</si>
  <si>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</si>
  <si>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</si>
  <si>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</si>
  <si>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</si>
  <si>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</si>
  <si>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</si>
  <si>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</si>
  <si>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</si>
  <si>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</si>
  <si>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</si>
  <si>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</si>
  <si>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</si>
  <si>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</si>
  <si>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</si>
  <si>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</si>
  <si>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</si>
  <si>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</si>
  <si>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Less: Receivables and replacement reserve funding</t>
  </si>
  <si>
    <t>Battery replacement</t>
  </si>
  <si>
    <t>Funding ($)</t>
  </si>
  <si>
    <t>Disbursement ($)</t>
  </si>
  <si>
    <t>Balance ($)</t>
  </si>
  <si>
    <t>Electricity bill without system</t>
  </si>
  <si>
    <t>Savings</t>
  </si>
  <si>
    <t>Electricity bill with system</t>
  </si>
  <si>
    <t>Agreement cost</t>
  </si>
  <si>
    <t>Payback</t>
  </si>
  <si>
    <t>Cumulative payback</t>
  </si>
  <si>
    <t>Electric bill with system ($)</t>
  </si>
  <si>
    <t>Developer NPV ($)</t>
  </si>
  <si>
    <t>Host NPV ($)</t>
  </si>
  <si>
    <t>Host real discount rate (%/year)</t>
  </si>
  <si>
    <t>Host nominal discount rate (%/year)</t>
  </si>
  <si>
    <t>Third Party Ownership - Host/Developer Cash Flow</t>
  </si>
  <si>
    <t>Third Party Ownership - Host/Developer Inputs</t>
  </si>
  <si>
    <t>Electric bill without sytem ($)</t>
  </si>
  <si>
    <t>Developer Operating Expenses</t>
  </si>
  <si>
    <t>Host Costs and Savings</t>
  </si>
  <si>
    <t>Developer Revenues and Costs</t>
  </si>
  <si>
    <t>Indifference point (¢/kWh)</t>
  </si>
  <si>
    <t>After-tax cash flow</t>
  </si>
  <si>
    <t>Developer NPV and IRR</t>
  </si>
  <si>
    <t>Developer Taxes</t>
  </si>
  <si>
    <t>Developer Incentive Amounts</t>
  </si>
  <si>
    <t>Developer Debt</t>
  </si>
  <si>
    <t>Developer Reserve Accounts</t>
  </si>
  <si>
    <t>Project (developer) real discount rate (%/year)</t>
  </si>
  <si>
    <t>Project (developer) nominal discount rate (%/year)</t>
  </si>
  <si>
    <t>Host electric bill</t>
  </si>
  <si>
    <r>
      <t>Host indifference point, year 1 (</t>
    </r>
    <r>
      <rPr>
        <sz val="10"/>
        <color theme="1"/>
        <rFont val="Calibri"/>
        <family val="2"/>
      </rPr>
      <t>¢</t>
    </r>
    <r>
      <rPr>
        <sz val="9"/>
        <color theme="1"/>
        <rFont val="Calibri"/>
        <family val="2"/>
      </rPr>
      <t>/kWh)</t>
    </r>
  </si>
  <si>
    <t>Levelized indifference point (nominal)  (¢/kWh)</t>
  </si>
  <si>
    <t>PPA price is modified by TOD multipliers</t>
  </si>
  <si>
    <t>Total agreement cost</t>
  </si>
  <si>
    <t>PPA price  (¢/kWh)</t>
  </si>
  <si>
    <t>Annual value from SAM</t>
  </si>
  <si>
    <t>Federal income tax rate in Year 1 (%/year)</t>
  </si>
  <si>
    <t>State income tax rate in Year 1 (%/year)</t>
  </si>
  <si>
    <t>LCOE, nominal  (¢/kWh)</t>
  </si>
  <si>
    <t>Debt percent (%) ("Calculated" for sculpted payments)</t>
  </si>
  <si>
    <t>Size of debt ($) ("N/A" for sculpted payments)</t>
  </si>
  <si>
    <t>Debt service coverage ratio ("Calculated" for mortgage style)</t>
  </si>
  <si>
    <t>Limit debt fraction (for sculpted payments only)</t>
  </si>
  <si>
    <t>Maximum debt percent (%) (for sculpted payments only)</t>
  </si>
  <si>
    <t>Annual payment schedule (for mortgage style debt only)</t>
  </si>
  <si>
    <t>Adjusted for size of debt limit</t>
  </si>
  <si>
    <t>PPA price by year ($/kWh)</t>
  </si>
  <si>
    <t>Capacity payments</t>
  </si>
  <si>
    <t>Curtailment payments</t>
  </si>
  <si>
    <t>PPA revenue</t>
  </si>
  <si>
    <r>
      <t>PPA revenue (</t>
    </r>
    <r>
      <rPr>
        <sz val="9"/>
        <color theme="1"/>
        <rFont val="Calibri"/>
        <family val="2"/>
      </rPr>
      <t>TOD price multipliers may apply)</t>
    </r>
  </si>
  <si>
    <t>Other revenue</t>
  </si>
  <si>
    <t>Depreciation</t>
  </si>
  <si>
    <t>Custom allocation (%/year)</t>
  </si>
  <si>
    <t>Estimates for levelized cost of storage (LCOS) calculations</t>
  </si>
  <si>
    <t>Storage costs ($)</t>
  </si>
  <si>
    <t>Storage energy discharged (kWh)</t>
  </si>
  <si>
    <t>Land lease</t>
  </si>
  <si>
    <t>Land lease payments ($)</t>
  </si>
  <si>
    <t>Custom</t>
  </si>
  <si>
    <t>Levelized Cost of Storage (Nominal)</t>
  </si>
  <si>
    <t>Annual storage costs ($)</t>
  </si>
  <si>
    <t>Annual storage energy discharged (kWh)</t>
  </si>
  <si>
    <t>NPV of annual storage costs ($)</t>
  </si>
  <si>
    <t>NPV of annual storage energy discharge (kWh)</t>
  </si>
  <si>
    <t>LCOS (¢/kWh)</t>
  </si>
  <si>
    <t>Energy</t>
  </si>
  <si>
    <t>Electricity to grid (kWh/year)</t>
  </si>
  <si>
    <t>Electricity from grid (kWh/year)</t>
  </si>
  <si>
    <t>Electricity to grid net (kWh/year)</t>
  </si>
  <si>
    <t>Electricity generated without storage (kWh/year)</t>
  </si>
  <si>
    <t>Battery annual energy discharged (kWh/year)</t>
  </si>
  <si>
    <t>Fuel cell annual energy discharged (kWh/year)</t>
  </si>
  <si>
    <t>Developer Revenue</t>
  </si>
  <si>
    <t>Electricity to grid (AC kWh)</t>
  </si>
  <si>
    <t>Electricity from grid (AC kWh)</t>
  </si>
  <si>
    <t>Electricity to grid net (AC kWh)</t>
  </si>
  <si>
    <t>Electricity generated without storage (AC kWh)</t>
  </si>
  <si>
    <t>Battery annual energy discharged (AC kWh)</t>
  </si>
  <si>
    <t>Fuel cell annual energy discharged (AC kWh)</t>
  </si>
  <si>
    <t>Electricity to grid (AC MWh)</t>
  </si>
  <si>
    <r>
      <t>LCOE (</t>
    </r>
    <r>
      <rPr>
        <sz val="10"/>
        <color theme="1"/>
        <rFont val="Calibri"/>
        <family val="2"/>
      </rPr>
      <t>¢</t>
    </r>
    <r>
      <rPr>
        <sz val="10"/>
        <color theme="1"/>
        <rFont val="Calibri"/>
        <family val="2"/>
        <scheme val="minor"/>
      </rPr>
      <t>/kWh)</t>
    </r>
  </si>
  <si>
    <t>Levelized COE and PPA Price (Nominal)</t>
  </si>
  <si>
    <t>Operating expenses specific to battery systems</t>
  </si>
  <si>
    <t>Battery fixed</t>
  </si>
  <si>
    <t>Battery capacity-based</t>
  </si>
  <si>
    <t>Battery variable</t>
  </si>
  <si>
    <t>Operating expenses specific to fuel cell systems</t>
  </si>
  <si>
    <t>Fuel cell fixed</t>
  </si>
  <si>
    <t>Fuel cell capacity-based</t>
  </si>
  <si>
    <t>Fuel cell variable</t>
  </si>
  <si>
    <t>Fuel cell replacement</t>
  </si>
  <si>
    <t>Fuel cell fuel</t>
  </si>
  <si>
    <t>Fuel costs</t>
  </si>
  <si>
    <t>Fuel</t>
  </si>
  <si>
    <t>Biomass feedstock</t>
  </si>
  <si>
    <t>Biomass coal feedstock</t>
  </si>
  <si>
    <t>Geothermal recapitalization</t>
  </si>
  <si>
    <t>Recapitalization</t>
  </si>
  <si>
    <t>Expenses Specific to Battery Systems</t>
  </si>
  <si>
    <t>Expenses Specific to Fuel Cell Systems</t>
  </si>
  <si>
    <t>Fuel (CSP, generic only)</t>
  </si>
  <si>
    <t>Land Lease</t>
  </si>
  <si>
    <t>LAND LEASE</t>
  </si>
  <si>
    <t>Land area estimate (acres)</t>
  </si>
  <si>
    <t>Annual land lease cost ($/acre)</t>
  </si>
  <si>
    <t>Land lease escalation rate (% above inflation)</t>
  </si>
  <si>
    <t>Thermal revenue (fuel cell only)</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</si>
  <si>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</si>
  <si>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</si>
  <si>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</si>
  <si>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</si>
  <si>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</si>
  <si>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</si>
  <si>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</si>
  <si>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</si>
  <si>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</si>
  <si>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</si>
  <si>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</si>
  <si>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</si>
  <si>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</si>
  <si>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</si>
  <si>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Depreciation and ITC Basis Calculation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</si>
</sst>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0.000"/>
  </numFmts>
  <fonts count="14"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9"/>
      <color theme="1"/>
      <name val="Calibri"/>
      <family val="2"/>
    </font>
    <font>
      <sz val="10"/>
      <name val="Arial"/>
      <family val="2"/>
    </font>
    <font>
      <b/>
      <sz val="14"/>
      <color theme="0"/>
      <name val="Segoe UI"/>
      <family val="2"/>
    </font>
  </fonts>
  <fills count="8">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s>
  <borders count="3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cellStyleXfs>
  <cellXfs count="334">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3" xfId="0" applyFont="1" applyBorder="1" applyAlignment="1">
      <alignment horizontal="left"/>
    </xf>
    <xf numFmtId="0" fontId="4" fillId="0" borderId="3" xfId="0" applyFont="1" applyBorder="1" applyAlignment="1">
      <alignment horizontal="left" indent="1"/>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3" fillId="0" borderId="3" xfId="0" applyNumberFormat="1" applyFont="1" applyBorder="1"/>
    <xf numFmtId="4" fontId="3" fillId="0" borderId="3" xfId="1" applyNumberFormat="1" applyFont="1" applyBorder="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70" fontId="4" fillId="0" borderId="21" xfId="1" applyNumberFormat="1" applyFont="1" applyFill="1" applyBorder="1"/>
    <xf numFmtId="170" fontId="4" fillId="0" borderId="0" xfId="1" applyNumberFormat="1" applyFont="1" applyFill="1" applyBorder="1"/>
    <xf numFmtId="3" fontId="4" fillId="0" borderId="17" xfId="0" applyNumberFormat="1" applyFont="1" applyBorder="1"/>
    <xf numFmtId="170"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3"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6" xfId="0"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2" fontId="4" fillId="0" borderId="0" xfId="0" applyNumberFormat="1" applyFont="1"/>
    <xf numFmtId="3" fontId="4" fillId="5" borderId="16" xfId="0" applyNumberFormat="1" applyFont="1" applyFill="1" applyBorder="1"/>
    <xf numFmtId="4" fontId="3" fillId="5" borderId="16" xfId="0" applyNumberFormat="1" applyFont="1" applyFill="1" applyBorder="1"/>
    <xf numFmtId="0" fontId="4" fillId="0" borderId="19" xfId="0" applyFont="1" applyBorder="1" applyAlignment="1">
      <alignment horizontal="left"/>
    </xf>
    <xf numFmtId="0" fontId="4" fillId="0" borderId="21"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4" fontId="4" fillId="0" borderId="5"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5" fillId="2" borderId="23" xfId="0" applyFont="1" applyFill="1" applyBorder="1"/>
    <xf numFmtId="41" fontId="4" fillId="2" borderId="21"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3"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4" fillId="0" borderId="17" xfId="0" applyFont="1" applyBorder="1" applyAlignment="1">
      <alignment horizontal="left"/>
    </xf>
    <xf numFmtId="0" fontId="3" fillId="4" borderId="23" xfId="0" applyFont="1" applyFill="1" applyBorder="1"/>
    <xf numFmtId="0" fontId="13"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5" fillId="0" borderId="28" xfId="0" applyFont="1" applyBorder="1"/>
    <xf numFmtId="4" fontId="4" fillId="0" borderId="29"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2"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30" xfId="0" applyFont="1" applyFill="1" applyBorder="1" applyAlignment="1">
      <alignment horizontal="left" indent="1"/>
    </xf>
    <xf numFmtId="4" fontId="3" fillId="7" borderId="31" xfId="0" applyNumberFormat="1" applyFont="1" applyFill="1" applyBorder="1"/>
    <xf numFmtId="3" fontId="3" fillId="7" borderId="31" xfId="1" applyNumberFormat="1" applyFont="1" applyFill="1" applyBorder="1"/>
    <xf numFmtId="0" fontId="4" fillId="7" borderId="25" xfId="0" applyFont="1" applyFill="1" applyBorder="1" applyAlignment="1">
      <alignment horizontal="left" indent="1"/>
    </xf>
    <xf numFmtId="4" fontId="3" fillId="7" borderId="26" xfId="0" applyNumberFormat="1" applyFont="1" applyFill="1" applyBorder="1"/>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3" fillId="0" borderId="0" xfId="4" applyFont="1" applyAlignment="1">
      <alignment horizontal="center"/>
    </xf>
    <xf numFmtId="0" fontId="13" fillId="6" borderId="33" xfId="4" applyFont="1" applyFill="1" applyBorder="1" applyAlignment="1">
      <alignment horizontal="center"/>
    </xf>
    <xf numFmtId="0" fontId="5" fillId="2" borderId="19" xfId="0" applyFont="1" applyFill="1" applyBorder="1" applyAlignment="1">
      <alignment horizontal="center" vertical="center"/>
    </xf>
    <xf numFmtId="0" fontId="4" fillId="4" borderId="16" xfId="0" applyFont="1" applyFill="1" applyBorder="1"/>
    <xf numFmtId="0" fontId="4" fillId="5" borderId="16" xfId="0" applyFont="1" applyFill="1" applyBorder="1"/>
    <xf numFmtId="3" fontId="5" fillId="0" borderId="17" xfId="0" applyNumberFormat="1" applyFont="1" applyBorder="1"/>
    <xf numFmtId="0" fontId="4" fillId="4" borderId="14" xfId="0" applyFont="1" applyFill="1" applyBorder="1"/>
    <xf numFmtId="0" fontId="4" fillId="5" borderId="14" xfId="0" applyFont="1" applyFill="1" applyBorder="1"/>
    <xf numFmtId="0" fontId="4" fillId="4" borderId="19" xfId="0" applyFont="1" applyFill="1" applyBorder="1"/>
    <xf numFmtId="0" fontId="4" fillId="4" borderId="18" xfId="0" applyFont="1" applyFill="1" applyBorder="1"/>
    <xf numFmtId="0" fontId="4" fillId="0" borderId="23" xfId="0" applyFont="1" applyBorder="1" applyAlignment="1">
      <alignment horizontal="left" indent="2"/>
    </xf>
    <xf numFmtId="0" fontId="4" fillId="4" borderId="23" xfId="0" applyFont="1" applyFill="1" applyBorder="1"/>
    <xf numFmtId="0" fontId="4" fillId="5" borderId="23" xfId="0"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4" xfId="0" applyFont="1" applyBorder="1"/>
    <xf numFmtId="4" fontId="3" fillId="0" borderId="35"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0" fontId="3" fillId="0" borderId="17" xfId="0" applyFont="1" applyBorder="1" applyAlignment="1">
      <alignment horizontal="left" indent="1"/>
    </xf>
    <xf numFmtId="0" fontId="13" fillId="6" borderId="33" xfId="4" applyFont="1" applyFill="1" applyBorder="1" applyAlignment="1">
      <alignment horizontal="left"/>
    </xf>
    <xf numFmtId="0" fontId="4" fillId="7" borderId="36" xfId="0" applyFont="1" applyFill="1" applyBorder="1" applyAlignment="1">
      <alignment horizontal="left" indent="1"/>
    </xf>
    <xf numFmtId="4" fontId="3" fillId="7" borderId="37" xfId="0" applyNumberFormat="1" applyFont="1" applyFill="1" applyBorder="1"/>
    <xf numFmtId="4" fontId="3" fillId="5" borderId="16" xfId="1" applyNumberFormat="1" applyFont="1" applyFill="1" applyBorder="1"/>
    <xf numFmtId="3" fontId="4" fillId="0" borderId="0" xfId="3" applyNumberFormat="1" applyFont="1"/>
    <xf numFmtId="172" fontId="3" fillId="7" borderId="31" xfId="0" applyNumberFormat="1" applyFont="1" applyFill="1" applyBorder="1"/>
    <xf numFmtId="172" fontId="3" fillId="0" borderId="16" xfId="0" applyNumberFormat="1" applyFont="1" applyBorder="1"/>
    <xf numFmtId="3" fontId="4" fillId="0" borderId="23" xfId="0" applyNumberFormat="1" applyFont="1" applyBorder="1" applyAlignment="1">
      <alignment horizontal="left" indent="1"/>
    </xf>
    <xf numFmtId="3" fontId="4" fillId="0" borderId="20" xfId="0" applyNumberFormat="1" applyFont="1" applyBorder="1" applyAlignment="1">
      <alignment horizontal="left" indent="1"/>
    </xf>
    <xf numFmtId="3" fontId="4" fillId="0" borderId="14" xfId="0" applyNumberFormat="1" applyFont="1" applyBorder="1"/>
    <xf numFmtId="3" fontId="4" fillId="5" borderId="14" xfId="0" applyNumberFormat="1" applyFont="1" applyFill="1" applyBorder="1"/>
    <xf numFmtId="0" fontId="5" fillId="2" borderId="18" xfId="0" applyFont="1" applyFill="1" applyBorder="1" applyAlignment="1">
      <alignment horizontal="center" vertical="center"/>
    </xf>
    <xf numFmtId="3" fontId="4" fillId="0" borderId="0" xfId="0" applyNumberFormat="1" applyFont="1" applyAlignment="1">
      <alignment horizontal="left" indent="1"/>
    </xf>
    <xf numFmtId="0" fontId="3" fillId="0" borderId="23" xfId="0" applyFont="1" applyBorder="1" applyAlignment="1">
      <alignment horizontal="left" indent="1"/>
    </xf>
    <xf numFmtId="0" fontId="3" fillId="0" borderId="14" xfId="0" applyFont="1" applyBorder="1" applyAlignment="1">
      <alignment horizontal="left" indent="1"/>
    </xf>
    <xf numFmtId="0" fontId="2" fillId="4" borderId="17" xfId="0" applyFont="1" applyFill="1" applyBorder="1" applyAlignment="1">
      <alignment horizontal="left"/>
    </xf>
    <xf numFmtId="0" fontId="3" fillId="0" borderId="13" xfId="0" applyFont="1" applyBorder="1" applyAlignment="1">
      <alignment horizontal="left" indent="1"/>
    </xf>
    <xf numFmtId="0" fontId="5" fillId="4" borderId="17" xfId="0" applyFont="1" applyFill="1" applyBorder="1"/>
    <xf numFmtId="3" fontId="4" fillId="4" borderId="19" xfId="0" applyNumberFormat="1" applyFont="1" applyFill="1" applyBorder="1"/>
    <xf numFmtId="3" fontId="4" fillId="4" borderId="18" xfId="0" applyNumberFormat="1" applyFont="1" applyFill="1" applyBorder="1"/>
    <xf numFmtId="3" fontId="4" fillId="5" borderId="13" xfId="0" applyNumberFormat="1" applyFont="1" applyFill="1" applyBorder="1"/>
    <xf numFmtId="3" fontId="4" fillId="5" borderId="23" xfId="0" applyNumberFormat="1" applyFont="1" applyFill="1" applyBorder="1"/>
    <xf numFmtId="2" fontId="4" fillId="0" borderId="0" xfId="1" applyNumberFormat="1" applyFont="1" applyFill="1" applyBorder="1"/>
    <xf numFmtId="4" fontId="4" fillId="0" borderId="17" xfId="1" applyNumberFormat="1" applyFont="1" applyFill="1" applyBorder="1"/>
    <xf numFmtId="2" fontId="4" fillId="0" borderId="17" xfId="1" applyNumberFormat="1" applyFont="1" applyFill="1" applyBorder="1"/>
    <xf numFmtId="3" fontId="5" fillId="0" borderId="23" xfId="0" applyNumberFormat="1" applyFont="1" applyBorder="1"/>
    <xf numFmtId="0" fontId="5" fillId="0" borderId="17" xfId="0" applyFont="1" applyBorder="1" applyAlignment="1">
      <alignment horizontal="center" vertical="center"/>
    </xf>
    <xf numFmtId="0" fontId="5" fillId="0" borderId="19" xfId="0" applyFont="1" applyBorder="1" applyAlignment="1">
      <alignment horizontal="center" vertical="center"/>
    </xf>
    <xf numFmtId="0" fontId="5" fillId="0" borderId="18" xfId="0" applyFont="1" applyBorder="1" applyAlignment="1">
      <alignment horizontal="center" vertical="center"/>
    </xf>
    <xf numFmtId="3" fontId="4" fillId="0" borderId="13" xfId="0" applyNumberFormat="1" applyFont="1" applyBorder="1" applyAlignment="1">
      <alignment horizontal="left" indent="1"/>
    </xf>
    <xf numFmtId="173" fontId="4" fillId="5" borderId="14" xfId="0" applyNumberFormat="1" applyFont="1" applyFill="1" applyBorder="1"/>
    <xf numFmtId="3" fontId="5" fillId="4" borderId="17" xfId="0" applyNumberFormat="1" applyFont="1" applyFill="1" applyBorder="1"/>
    <xf numFmtId="170" fontId="4" fillId="0" borderId="1" xfId="0" applyNumberFormat="1" applyFont="1" applyBorder="1"/>
    <xf numFmtId="170" fontId="4" fillId="0" borderId="0" xfId="3" applyNumberFormat="1" applyFont="1"/>
    <xf numFmtId="172" fontId="4" fillId="0" borderId="1" xfId="0" applyNumberFormat="1" applyFont="1" applyBorder="1"/>
    <xf numFmtId="0" fontId="3" fillId="0" borderId="8" xfId="0" applyFont="1" applyBorder="1" applyAlignment="1">
      <alignment horizontal="left" indent="1"/>
    </xf>
    <xf numFmtId="0" fontId="3" fillId="0" borderId="20" xfId="0" applyFont="1" applyBorder="1" applyAlignment="1">
      <alignment horizontal="left" indent="1"/>
    </xf>
    <xf numFmtId="4" fontId="3" fillId="4" borderId="19" xfId="0" applyNumberFormat="1" applyFont="1" applyFill="1" applyBorder="1"/>
    <xf numFmtId="4" fontId="3" fillId="4" borderId="18" xfId="0" applyNumberFormat="1" applyFont="1" applyFill="1" applyBorder="1"/>
    <xf numFmtId="4" fontId="3" fillId="5" borderId="14" xfId="0" applyNumberFormat="1" applyFont="1" applyFill="1" applyBorder="1"/>
    <xf numFmtId="4" fontId="3" fillId="5" borderId="23" xfId="0" applyNumberFormat="1" applyFont="1" applyFill="1" applyBorder="1"/>
    <xf numFmtId="0" fontId="4" fillId="0" borderId="20" xfId="0" applyFont="1" applyBorder="1" applyAlignment="1">
      <alignment horizontal="left" indent="1"/>
    </xf>
    <xf numFmtId="0" fontId="4" fillId="0" borderId="8" xfId="0" applyFont="1" applyBorder="1" applyAlignment="1">
      <alignment horizontal="left" indent="1"/>
    </xf>
    <xf numFmtId="0" fontId="3" fillId="0" borderId="0" xfId="4" applyFont="1" applyAlignment="1">
      <alignment horizontal="left" indent="1"/>
    </xf>
    <xf numFmtId="0" fontId="3" fillId="0" borderId="0" xfId="5" applyNumberFormat="1" applyFont="1" applyFill="1" applyBorder="1" applyAlignment="1">
      <alignment horizontal="right"/>
    </xf>
    <xf numFmtId="0" fontId="4" fillId="0" borderId="16" xfId="0" applyFont="1" applyBorder="1" applyAlignment="1">
      <alignment horizontal="left"/>
    </xf>
    <xf numFmtId="11" fontId="4" fillId="4" borderId="14" xfId="0" applyNumberFormat="1" applyFont="1" applyFill="1" applyBorder="1"/>
    <xf numFmtId="11" fontId="4" fillId="5" borderId="14" xfId="0" applyNumberFormat="1" applyFont="1" applyFill="1" applyBorder="1"/>
    <xf numFmtId="11" fontId="4" fillId="4" borderId="13" xfId="0" applyNumberFormat="1" applyFont="1" applyFill="1" applyBorder="1"/>
    <xf numFmtId="11" fontId="4" fillId="0" borderId="0" xfId="0" applyNumberFormat="1" applyFont="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cellXfs>
  <cellStyles count="6">
    <cellStyle name="Comma" xfId="3" builtinId="3"/>
    <cellStyle name="Currency" xfId="2" builtinId="4"/>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582083</xdr:colOff>
      <xdr:row>24</xdr:row>
      <xdr:rowOff>10584</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3132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107</xdr:row>
      <xdr:rowOff>42334</xdr:rowOff>
    </xdr:from>
    <xdr:to>
      <xdr:col>7</xdr:col>
      <xdr:colOff>444497</xdr:colOff>
      <xdr:row>110</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334497" y="17991667"/>
          <a:ext cx="3429000" cy="47752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42</xdr:row>
      <xdr:rowOff>4231</xdr:rowOff>
    </xdr:from>
    <xdr:to>
      <xdr:col>5</xdr:col>
      <xdr:colOff>10583</xdr:colOff>
      <xdr:row>51</xdr:row>
      <xdr:rowOff>148166</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7433731"/>
          <a:ext cx="3520019" cy="157268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Cash flow reads the annual income tax rate from the table under </a:t>
          </a:r>
          <a:r>
            <a:rPr lang="en-US" sz="1100" baseline="0"/>
            <a:t>"ANNUAL VALUES" below. Year 1 values are shown here for reference.</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Installation Costs input page.</a:t>
          </a:r>
          <a:endParaRPr lang="en-US">
            <a:effectLst/>
          </a:endParaRPr>
        </a:p>
        <a:p>
          <a:endParaRPr lang="en-US" sz="1100"/>
        </a:p>
      </xdr:txBody>
    </xdr:sp>
    <xdr:clientData/>
  </xdr:twoCellAnchor>
  <xdr:twoCellAnchor>
    <xdr:from>
      <xdr:col>1</xdr:col>
      <xdr:colOff>1428749</xdr:colOff>
      <xdr:row>203</xdr:row>
      <xdr:rowOff>31750</xdr:rowOff>
    </xdr:from>
    <xdr:to>
      <xdr:col>1</xdr:col>
      <xdr:colOff>4011084</xdr:colOff>
      <xdr:row>209</xdr:row>
      <xdr:rowOff>105834</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661582" y="28966583"/>
          <a:ext cx="2582335" cy="1026584"/>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3</xdr:col>
      <xdr:colOff>52916</xdr:colOff>
      <xdr:row>27</xdr:row>
      <xdr:rowOff>0</xdr:rowOff>
    </xdr:from>
    <xdr:to>
      <xdr:col>4</xdr:col>
      <xdr:colOff>2228852</xdr:colOff>
      <xdr:row>38</xdr:row>
      <xdr:rowOff>105833</xdr:rowOff>
    </xdr:to>
    <xdr:sp macro="" textlink="">
      <xdr:nvSpPr>
        <xdr:cNvPr id="10" name="TextBox 9">
          <a:extLst>
            <a:ext uri="{FF2B5EF4-FFF2-40B4-BE49-F238E27FC236}">
              <a16:creationId xmlns:a16="http://schemas.microsoft.com/office/drawing/2014/main" id="{FB98B764-A20D-487D-B58E-2421A2A10B80}"/>
            </a:ext>
          </a:extLst>
        </xdr:cNvPr>
        <xdr:cNvSpPr txBox="1"/>
      </xdr:nvSpPr>
      <xdr:spPr>
        <a:xfrm>
          <a:off x="5789083" y="5027083"/>
          <a:ext cx="3424769" cy="1873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An IRR target value of "N/A" indicates the solution mode in SAM is "Specify PPA price."</a:t>
          </a:r>
          <a:r>
            <a:rPr lang="en-US" sz="1100" baseline="0">
              <a:solidFill>
                <a:schemeClr val="dk1"/>
              </a:solidFill>
              <a:effectLst/>
              <a:latin typeface="+mn-lt"/>
              <a:ea typeface="+mn-ea"/>
              <a:cs typeface="+mn-cs"/>
            </a:rPr>
            <a:t> </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If the PPA Price is modified by Time</a:t>
          </a:r>
          <a:r>
            <a:rPr lang="en-US" sz="1100" baseline="0"/>
            <a:t> of Delivery (TOD) multipliers, then the total PPA revenue in the cash flow is the sum of the products of PPA price ($/kWh), hourly (or subhourly) production (kWh) and TOD multiplier. The TOD multipliers do not appear in this workbook, but their effect is reflected in the annual PPA revenue row imported from SAM under"Annual Values" below.</a:t>
          </a:r>
          <a:endParaRPr lang="en-US">
            <a:effectLst/>
          </a:endParaRPr>
        </a:p>
        <a:p>
          <a:endParaRPr lang="en-US" sz="1100"/>
        </a:p>
      </xdr:txBody>
    </xdr:sp>
    <xdr:clientData/>
  </xdr:twoCellAnchor>
  <xdr:twoCellAnchor>
    <xdr:from>
      <xdr:col>3</xdr:col>
      <xdr:colOff>31750</xdr:colOff>
      <xdr:row>57</xdr:row>
      <xdr:rowOff>0</xdr:rowOff>
    </xdr:from>
    <xdr:to>
      <xdr:col>4</xdr:col>
      <xdr:colOff>2211917</xdr:colOff>
      <xdr:row>74</xdr:row>
      <xdr:rowOff>31750</xdr:rowOff>
    </xdr:to>
    <xdr:sp macro="" textlink="">
      <xdr:nvSpPr>
        <xdr:cNvPr id="11" name="TextBox 10">
          <a:extLst>
            <a:ext uri="{FF2B5EF4-FFF2-40B4-BE49-F238E27FC236}">
              <a16:creationId xmlns:a16="http://schemas.microsoft.com/office/drawing/2014/main" id="{08C570C4-1C8E-42C3-AC35-A7575AAA07F3}"/>
            </a:ext>
          </a:extLst>
        </xdr:cNvPr>
        <xdr:cNvSpPr txBox="1"/>
      </xdr:nvSpPr>
      <xdr:spPr>
        <a:xfrm>
          <a:off x="5767917" y="9821333"/>
          <a:ext cx="3429000" cy="2741084"/>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pPr marL="0" indent="0"/>
          <a:endParaRPr lang="en-US" sz="1100">
            <a:solidFill>
              <a:schemeClr val="dk1"/>
            </a:solidFill>
            <a:latin typeface="+mn-lt"/>
            <a:ea typeface="+mn-ea"/>
            <a:cs typeface="+mn-cs"/>
          </a:endParaRPr>
        </a:p>
        <a:p>
          <a:pPr marL="0" indent="0"/>
          <a:r>
            <a:rPr lang="en-US" sz="1100">
              <a:solidFill>
                <a:schemeClr val="dk1"/>
              </a:solidFill>
              <a:latin typeface="+mn-lt"/>
              <a:ea typeface="+mn-ea"/>
              <a:cs typeface="+mn-cs"/>
            </a:rPr>
            <a:t>Sculpted debt sizes</a:t>
          </a:r>
          <a:r>
            <a:rPr lang="en-US" sz="1100" baseline="0">
              <a:solidFill>
                <a:schemeClr val="dk1"/>
              </a:solidFill>
              <a:latin typeface="+mn-lt"/>
              <a:ea typeface="+mn-ea"/>
              <a:cs typeface="+mn-cs"/>
            </a:rPr>
            <a:t> debt based on EBITDA to maintain a constant DSCR from year to year.</a:t>
          </a:r>
          <a:endParaRPr lang="en-US" sz="1100">
            <a:solidFill>
              <a:schemeClr val="dk1"/>
            </a:solidFill>
            <a:latin typeface="+mn-lt"/>
            <a:ea typeface="+mn-ea"/>
            <a:cs typeface="+mn-cs"/>
          </a:endParaRPr>
        </a:p>
        <a:p>
          <a:pPr marL="0" indent="0"/>
          <a:endParaRPr lang="en-US" sz="1100">
            <a:solidFill>
              <a:schemeClr val="dk1"/>
            </a:solidFill>
            <a:latin typeface="+mn-lt"/>
            <a:ea typeface="+mn-ea"/>
            <a:cs typeface="+mn-cs"/>
          </a:endParaRPr>
        </a:p>
        <a:p>
          <a:pPr marL="0" indent="0"/>
          <a:r>
            <a:rPr lang="en-US" sz="1100">
              <a:solidFill>
                <a:schemeClr val="dk1"/>
              </a:solidFill>
              <a:latin typeface="+mn-lt"/>
              <a:ea typeface="+mn-ea"/>
              <a:cs typeface="+mn-cs"/>
            </a:rPr>
            <a:t>"Equal payments" for the annual payment schedule indicates a standard amortization with constant total annual P&amp;I payments. "Fixed principal" indicates fixed principal with declining interest annual payments.</a:t>
          </a:r>
        </a:p>
      </xdr:txBody>
    </xdr:sp>
    <xdr:clientData/>
  </xdr:twoCellAnchor>
  <xdr:twoCellAnchor>
    <xdr:from>
      <xdr:col>3</xdr:col>
      <xdr:colOff>31750</xdr:colOff>
      <xdr:row>17</xdr:row>
      <xdr:rowOff>0</xdr:rowOff>
    </xdr:from>
    <xdr:to>
      <xdr:col>4</xdr:col>
      <xdr:colOff>2275417</xdr:colOff>
      <xdr:row>22</xdr:row>
      <xdr:rowOff>52917</xdr:rowOff>
    </xdr:to>
    <xdr:sp macro="" textlink="">
      <xdr:nvSpPr>
        <xdr:cNvPr id="12" name="TextBox 11">
          <a:extLst>
            <a:ext uri="{FF2B5EF4-FFF2-40B4-BE49-F238E27FC236}">
              <a16:creationId xmlns:a16="http://schemas.microsoft.com/office/drawing/2014/main" id="{55E96286-3C7E-40A1-9621-CF0C71276B00}"/>
            </a:ext>
          </a:extLst>
        </xdr:cNvPr>
        <xdr:cNvSpPr txBox="1"/>
      </xdr:nvSpPr>
      <xdr:spPr>
        <a:xfrm>
          <a:off x="5767917" y="2804583"/>
          <a:ext cx="3492500" cy="846667"/>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effectLst/>
              <a:latin typeface="+mn-lt"/>
              <a:ea typeface="+mn-ea"/>
              <a:cs typeface="+mn-cs"/>
            </a:rPr>
            <a:t>'N/A' indicates O&amp;M or land lease  costs entered as annual values. See "ANNUAL VALUES" below. Additional operation and maintenance and fuel costs are listed below under "ANNUAL VALUES."</a:t>
          </a:r>
        </a:p>
        <a:p>
          <a:pPr marL="0" indent="0"/>
          <a:endParaRPr lang="en-US" sz="1100">
            <a:solidFill>
              <a:schemeClr val="dk1"/>
            </a:solidFill>
            <a:effectLst/>
            <a:latin typeface="+mn-lt"/>
            <a:ea typeface="+mn-ea"/>
            <a:cs typeface="+mn-cs"/>
          </a:endParaRPr>
        </a:p>
      </xdr:txBody>
    </xdr:sp>
    <xdr:clientData/>
  </xdr:twoCellAnchor>
  <xdr:twoCellAnchor>
    <xdr:from>
      <xdr:col>6</xdr:col>
      <xdr:colOff>42333</xdr:colOff>
      <xdr:row>100</xdr:row>
      <xdr:rowOff>42333</xdr:rowOff>
    </xdr:from>
    <xdr:to>
      <xdr:col>8</xdr:col>
      <xdr:colOff>973667</xdr:colOff>
      <xdr:row>103</xdr:row>
      <xdr:rowOff>148167</xdr:rowOff>
    </xdr:to>
    <xdr:sp macro="" textlink="">
      <xdr:nvSpPr>
        <xdr:cNvPr id="2" name="TextBox 1">
          <a:extLst>
            <a:ext uri="{FF2B5EF4-FFF2-40B4-BE49-F238E27FC236}">
              <a16:creationId xmlns:a16="http://schemas.microsoft.com/office/drawing/2014/main" id="{6033E1A7-9D34-4996-9523-9C2350DEAC52}"/>
            </a:ext>
          </a:extLst>
        </xdr:cNvPr>
        <xdr:cNvSpPr txBox="1"/>
      </xdr:nvSpPr>
      <xdr:spPr>
        <a:xfrm>
          <a:off x="11112500" y="16234833"/>
          <a:ext cx="3429000" cy="582084"/>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13"/>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4.710937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5"/>
      <c r="B1" s="277" t="s">
        <v>323</v>
      </c>
      <c r="C1" s="256"/>
      <c r="D1" s="255"/>
      <c r="E1" s="255"/>
      <c r="F1" s="255"/>
      <c r="G1" s="255"/>
      <c r="H1" s="255"/>
      <c r="I1" s="255"/>
      <c r="J1" s="83"/>
      <c r="K1" s="83"/>
      <c r="L1" s="83"/>
      <c r="M1" s="83"/>
      <c r="N1" s="83"/>
    </row>
    <row r="2" spans="1:48" ht="12.75" customHeight="1" x14ac:dyDescent="0.2">
      <c r="B2" s="5" t="s">
        <v>97</v>
      </c>
      <c r="C2" s="108"/>
      <c r="D2" s="83"/>
      <c r="E2" s="84" t="s">
        <v>84</v>
      </c>
      <c r="G2" s="83"/>
      <c r="H2" s="197"/>
      <c r="J2" s="83"/>
      <c r="K2" s="83"/>
      <c r="L2" s="83"/>
      <c r="M2" s="83"/>
      <c r="N2" s="83"/>
    </row>
    <row r="3" spans="1:48" ht="12.75" customHeight="1" x14ac:dyDescent="0.2">
      <c r="B3" s="64" t="s">
        <v>192</v>
      </c>
      <c r="C3" s="109">
        <v>540</v>
      </c>
      <c r="D3" s="83"/>
      <c r="E3" s="36" t="s">
        <v>176</v>
      </c>
      <c r="G3" s="83"/>
      <c r="H3" s="197"/>
      <c r="I3" s="123"/>
      <c r="J3" s="83"/>
      <c r="K3" s="83"/>
      <c r="L3" s="83"/>
      <c r="M3" s="83"/>
      <c r="N3" s="83"/>
    </row>
    <row r="4" spans="1:48" ht="12.75" customHeight="1" x14ac:dyDescent="0.2">
      <c r="B4" s="1"/>
      <c r="C4" s="112"/>
      <c r="D4" s="83"/>
      <c r="E4" s="223" t="s">
        <v>177</v>
      </c>
      <c r="G4" s="83"/>
      <c r="H4" s="27"/>
      <c r="I4" s="121"/>
      <c r="J4" s="83"/>
      <c r="K4" s="83"/>
      <c r="L4" s="83"/>
      <c r="M4" s="83"/>
      <c r="N4" s="83"/>
    </row>
    <row r="5" spans="1:48" ht="12.75" customHeight="1" x14ac:dyDescent="0.2">
      <c r="B5" s="5" t="s">
        <v>96</v>
      </c>
      <c r="C5" s="111"/>
      <c r="D5" s="83"/>
      <c r="E5" s="203" t="s">
        <v>343</v>
      </c>
      <c r="I5" s="123"/>
      <c r="K5" s="83"/>
      <c r="L5" s="83"/>
      <c r="M5" s="83"/>
      <c r="N5" s="83"/>
    </row>
    <row r="6" spans="1:48" x14ac:dyDescent="0.2">
      <c r="B6" s="37" t="s">
        <v>156</v>
      </c>
      <c r="C6" s="181">
        <v>1048130</v>
      </c>
      <c r="E6" s="245" t="s">
        <v>249</v>
      </c>
      <c r="G6" s="83"/>
      <c r="H6" s="83"/>
      <c r="I6" s="83"/>
      <c r="J6" s="83"/>
      <c r="K6" s="1"/>
      <c r="M6" s="20"/>
    </row>
    <row r="7" spans="1:48" x14ac:dyDescent="0.2">
      <c r="C7" s="112"/>
      <c r="G7" s="35"/>
      <c r="H7" s="35"/>
      <c r="I7" s="35"/>
      <c r="J7" s="35"/>
      <c r="M7" s="19"/>
    </row>
    <row r="8" spans="1:48" x14ac:dyDescent="0.2">
      <c r="B8" s="5" t="s">
        <v>157</v>
      </c>
      <c r="C8" s="111"/>
      <c r="E8" s="198" t="s">
        <v>198</v>
      </c>
      <c r="F8" s="199"/>
      <c r="G8" s="159"/>
      <c r="H8" s="123"/>
      <c r="I8" s="123"/>
      <c r="J8" s="123"/>
      <c r="M8" s="93"/>
      <c r="N8" s="27"/>
    </row>
    <row r="9" spans="1:48" x14ac:dyDescent="0.2">
      <c r="B9" s="88" t="s">
        <v>158</v>
      </c>
      <c r="C9" s="106">
        <v>0</v>
      </c>
      <c r="E9" s="200" t="s">
        <v>200</v>
      </c>
      <c r="F9" s="109">
        <f>'Cash Flow'!C28</f>
        <v>0</v>
      </c>
      <c r="G9" s="159"/>
      <c r="J9" s="159"/>
      <c r="K9" s="86"/>
      <c r="M9" s="94"/>
      <c r="O9" s="87"/>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row>
    <row r="10" spans="1:48" x14ac:dyDescent="0.2">
      <c r="B10" s="89" t="s">
        <v>181</v>
      </c>
      <c r="C10" s="107">
        <v>0</v>
      </c>
      <c r="E10" s="200" t="s">
        <v>199</v>
      </c>
      <c r="F10" s="110">
        <f>ppa_escalation</f>
        <v>1</v>
      </c>
      <c r="G10" s="123"/>
      <c r="J10" s="123"/>
      <c r="M10" s="93"/>
      <c r="N10" s="27"/>
    </row>
    <row r="11" spans="1:48" x14ac:dyDescent="0.2">
      <c r="B11" s="88" t="s">
        <v>416</v>
      </c>
      <c r="C11" s="106">
        <v>18</v>
      </c>
      <c r="E11" s="200" t="s">
        <v>247</v>
      </c>
      <c r="F11" s="110">
        <f>'Cash Flow'!B166</f>
        <v>11.960470404613641</v>
      </c>
      <c r="G11" s="123"/>
      <c r="H11" s="123"/>
      <c r="I11" s="155"/>
      <c r="J11" s="123"/>
      <c r="M11" s="93"/>
      <c r="N11" s="27"/>
    </row>
    <row r="12" spans="1:48" x14ac:dyDescent="0.2">
      <c r="B12" s="89" t="s">
        <v>181</v>
      </c>
      <c r="C12" s="107">
        <v>0</v>
      </c>
      <c r="E12" s="200" t="s">
        <v>346</v>
      </c>
      <c r="F12" s="110">
        <f>'Cash Flow'!B162</f>
        <v>11.018696349785383</v>
      </c>
      <c r="G12" s="123"/>
      <c r="H12" s="123"/>
      <c r="I12" s="155"/>
      <c r="J12" s="123"/>
      <c r="M12" s="93"/>
      <c r="N12" s="27"/>
    </row>
    <row r="13" spans="1:48" x14ac:dyDescent="0.2">
      <c r="B13" s="88" t="s">
        <v>159</v>
      </c>
      <c r="C13" s="106">
        <v>0</v>
      </c>
      <c r="E13" s="200" t="s">
        <v>318</v>
      </c>
      <c r="F13" s="179">
        <f>'Cash Flow'!B153</f>
        <v>83128.909837606014</v>
      </c>
      <c r="G13" s="123"/>
      <c r="H13" s="123"/>
      <c r="I13" s="155"/>
      <c r="J13" s="123"/>
      <c r="M13" s="93"/>
      <c r="N13" s="27"/>
    </row>
    <row r="14" spans="1:48" x14ac:dyDescent="0.2">
      <c r="B14" s="38" t="s">
        <v>181</v>
      </c>
      <c r="C14" s="114">
        <v>0</v>
      </c>
      <c r="E14" s="200" t="s">
        <v>319</v>
      </c>
      <c r="F14" s="179">
        <f>'Cash Flow'!B21 + NPV(host_nominal_discount_rate/100,'Cash Flow'!C21:AP21)</f>
        <v>-141926.07553348652</v>
      </c>
      <c r="G14" s="123"/>
      <c r="H14" s="123"/>
      <c r="I14" s="155"/>
      <c r="J14" s="123"/>
      <c r="M14" s="93"/>
      <c r="N14" s="27"/>
    </row>
    <row r="15" spans="1:48" x14ac:dyDescent="0.2">
      <c r="B15" s="320"/>
      <c r="C15" s="321"/>
      <c r="D15" s="1"/>
      <c r="E15" s="200" t="s">
        <v>338</v>
      </c>
      <c r="F15" s="109">
        <f>'Cash Flow'!C16</f>
        <v>5.8045595525897733</v>
      </c>
      <c r="G15" s="123"/>
      <c r="H15" s="123"/>
      <c r="I15" s="155"/>
      <c r="J15" s="123"/>
      <c r="M15" s="93"/>
      <c r="N15" s="27"/>
    </row>
    <row r="16" spans="1:48" x14ac:dyDescent="0.2">
      <c r="B16" s="5" t="s">
        <v>411</v>
      </c>
      <c r="C16" s="111"/>
      <c r="D16" s="1"/>
      <c r="E16" s="200" t="s">
        <v>339</v>
      </c>
      <c r="F16" s="110">
        <f>IF('Cash Flow'!B161&lt;&gt;0,NPV(host_nominal_discount_rate/100,'Cash Flow'!C15:AP15)*100/NPV(host_nominal_discount_rate/100,'Cash Flow'!C158:AP158),0)</f>
        <v>7.3632936081114</v>
      </c>
      <c r="G16" s="123"/>
      <c r="H16" s="123"/>
      <c r="I16" s="155"/>
      <c r="J16" s="123"/>
      <c r="M16" s="93"/>
      <c r="N16" s="27"/>
    </row>
    <row r="17" spans="2:14" x14ac:dyDescent="0.2">
      <c r="B17" s="322" t="s">
        <v>412</v>
      </c>
      <c r="C17" s="109">
        <v>0</v>
      </c>
      <c r="D17" s="1"/>
      <c r="G17" s="123"/>
      <c r="H17" s="123"/>
      <c r="I17" s="155"/>
      <c r="J17" s="123"/>
      <c r="M17" s="93"/>
      <c r="N17" s="27"/>
    </row>
    <row r="18" spans="2:14" x14ac:dyDescent="0.2">
      <c r="B18" s="322" t="s">
        <v>413</v>
      </c>
      <c r="C18" s="109">
        <v>0</v>
      </c>
      <c r="D18" s="1"/>
      <c r="G18" s="123"/>
      <c r="H18" s="123"/>
      <c r="I18" s="155"/>
      <c r="J18" s="123"/>
      <c r="M18" s="93"/>
      <c r="N18" s="27"/>
    </row>
    <row r="19" spans="2:14" x14ac:dyDescent="0.2">
      <c r="B19" s="322" t="s">
        <v>414</v>
      </c>
      <c r="C19" s="109">
        <v>0</v>
      </c>
      <c r="D19" s="1"/>
      <c r="G19" s="123"/>
      <c r="H19" s="123"/>
      <c r="I19" s="155"/>
      <c r="J19" s="123"/>
      <c r="M19" s="93"/>
      <c r="N19" s="27"/>
    </row>
    <row r="20" spans="2:14" x14ac:dyDescent="0.2">
      <c r="G20" s="123"/>
      <c r="H20" s="123"/>
      <c r="I20" s="155"/>
      <c r="J20" s="123"/>
      <c r="M20" s="93"/>
      <c r="N20" s="27"/>
    </row>
    <row r="21" spans="2:14" x14ac:dyDescent="0.2">
      <c r="B21" s="219" t="s">
        <v>219</v>
      </c>
      <c r="C21" s="220"/>
      <c r="G21" s="123"/>
      <c r="H21" s="123"/>
      <c r="I21" s="155"/>
      <c r="J21" s="123"/>
      <c r="M21" s="93"/>
      <c r="N21" s="27"/>
    </row>
    <row r="22" spans="2:14" x14ac:dyDescent="0.2">
      <c r="B22" s="222" t="s">
        <v>223</v>
      </c>
      <c r="C22" s="116"/>
      <c r="G22" s="123"/>
      <c r="H22" s="123"/>
      <c r="I22" s="155"/>
      <c r="J22" s="123"/>
      <c r="M22" s="93"/>
      <c r="N22" s="27"/>
    </row>
    <row r="23" spans="2:14" x14ac:dyDescent="0.2">
      <c r="B23" s="50" t="s">
        <v>220</v>
      </c>
      <c r="C23" s="221">
        <v>0</v>
      </c>
      <c r="G23" s="123"/>
      <c r="H23" s="123"/>
      <c r="I23" s="155"/>
      <c r="J23" s="123"/>
      <c r="M23" s="93"/>
      <c r="N23" s="27"/>
    </row>
    <row r="24" spans="2:14" x14ac:dyDescent="0.2">
      <c r="B24" s="38" t="s">
        <v>243</v>
      </c>
      <c r="C24" s="110">
        <v>0</v>
      </c>
      <c r="G24" s="123"/>
      <c r="H24" s="123"/>
      <c r="I24" s="155"/>
      <c r="J24" s="123"/>
      <c r="M24" s="93"/>
      <c r="N24" s="27"/>
    </row>
    <row r="25" spans="2:14" x14ac:dyDescent="0.2">
      <c r="B25" s="89" t="s">
        <v>221</v>
      </c>
      <c r="C25" s="106">
        <v>0</v>
      </c>
      <c r="G25" s="184"/>
      <c r="H25" s="184"/>
      <c r="I25" s="185"/>
      <c r="J25" s="184"/>
      <c r="M25" s="93"/>
      <c r="N25" s="27"/>
    </row>
    <row r="26" spans="2:14" x14ac:dyDescent="0.2">
      <c r="B26" s="38" t="s">
        <v>222</v>
      </c>
      <c r="C26" s="119">
        <v>0</v>
      </c>
      <c r="G26" s="123"/>
      <c r="H26" s="123"/>
      <c r="I26" s="155"/>
      <c r="J26" s="123"/>
      <c r="M26" s="93"/>
      <c r="N26" s="27"/>
    </row>
    <row r="27" spans="2:14" x14ac:dyDescent="0.2">
      <c r="B27" s="90"/>
      <c r="C27" s="113"/>
      <c r="G27" s="123"/>
      <c r="H27" s="123"/>
      <c r="I27" s="155"/>
      <c r="J27" s="123"/>
      <c r="M27" s="93"/>
    </row>
    <row r="28" spans="2:14" ht="13.5" thickBot="1" x14ac:dyDescent="0.25">
      <c r="B28" s="219" t="s">
        <v>98</v>
      </c>
      <c r="C28" s="220"/>
      <c r="G28" s="123"/>
      <c r="H28" s="123"/>
      <c r="I28" s="155"/>
      <c r="J28" s="123"/>
      <c r="M28" s="93"/>
      <c r="N28" s="92"/>
    </row>
    <row r="29" spans="2:14" x14ac:dyDescent="0.2">
      <c r="B29" s="229" t="s">
        <v>99</v>
      </c>
      <c r="C29" s="230"/>
      <c r="G29" s="123"/>
      <c r="H29" s="123"/>
      <c r="I29" s="155"/>
      <c r="J29" s="123"/>
      <c r="M29" s="93"/>
      <c r="N29" s="1"/>
    </row>
    <row r="30" spans="2:14" x14ac:dyDescent="0.2">
      <c r="B30" s="246" t="s">
        <v>100</v>
      </c>
      <c r="C30" s="247">
        <v>11</v>
      </c>
      <c r="G30" s="123"/>
      <c r="H30" s="123"/>
      <c r="I30" s="155"/>
      <c r="J30" s="123"/>
      <c r="M30" s="93"/>
      <c r="N30" s="1"/>
    </row>
    <row r="31" spans="2:14" x14ac:dyDescent="0.2">
      <c r="B31" s="246" t="s">
        <v>101</v>
      </c>
      <c r="C31" s="248">
        <v>20</v>
      </c>
      <c r="G31" s="123"/>
      <c r="H31" s="123"/>
      <c r="I31" s="155"/>
      <c r="J31" s="123"/>
      <c r="M31" s="93"/>
      <c r="N31" s="1"/>
    </row>
    <row r="32" spans="2:14" x14ac:dyDescent="0.2">
      <c r="B32" s="246" t="s">
        <v>232</v>
      </c>
      <c r="C32" s="282" t="s">
        <v>176</v>
      </c>
      <c r="G32" s="123"/>
      <c r="H32" s="123"/>
      <c r="I32" s="155"/>
      <c r="J32" s="123"/>
      <c r="M32" s="93"/>
      <c r="N32" s="1"/>
    </row>
    <row r="33" spans="2:14" x14ac:dyDescent="0.2">
      <c r="B33" s="278" t="s">
        <v>107</v>
      </c>
      <c r="C33" s="279">
        <v>1</v>
      </c>
      <c r="G33" s="123"/>
      <c r="H33" s="123"/>
      <c r="I33" s="155"/>
      <c r="J33" s="123"/>
      <c r="M33" s="93"/>
      <c r="N33" s="1"/>
    </row>
    <row r="34" spans="2:14" ht="13.5" thickBot="1" x14ac:dyDescent="0.25">
      <c r="B34" s="249" t="s">
        <v>340</v>
      </c>
      <c r="C34" s="250" t="s">
        <v>17</v>
      </c>
      <c r="G34" s="123"/>
      <c r="H34" s="123"/>
      <c r="I34" s="155"/>
      <c r="J34" s="123"/>
      <c r="M34" s="93"/>
      <c r="N34" s="1"/>
    </row>
    <row r="35" spans="2:14" x14ac:dyDescent="0.2">
      <c r="B35" s="227" t="s">
        <v>102</v>
      </c>
      <c r="C35" s="228"/>
      <c r="G35" s="123"/>
      <c r="H35" s="123"/>
      <c r="I35" s="155"/>
      <c r="J35" s="123"/>
      <c r="M35" s="93"/>
      <c r="N35" s="1"/>
    </row>
    <row r="36" spans="2:14" x14ac:dyDescent="0.2">
      <c r="B36" s="38" t="s">
        <v>108</v>
      </c>
      <c r="C36" s="181">
        <v>25</v>
      </c>
      <c r="G36" s="123"/>
      <c r="H36" s="123"/>
      <c r="I36" s="155"/>
      <c r="J36" s="123"/>
      <c r="M36" s="93"/>
      <c r="N36" s="1"/>
    </row>
    <row r="37" spans="2:14" x14ac:dyDescent="0.2">
      <c r="B37" s="38" t="s">
        <v>109</v>
      </c>
      <c r="C37" s="114">
        <v>2.5</v>
      </c>
      <c r="G37" s="123"/>
      <c r="H37" s="123"/>
      <c r="I37" s="155"/>
      <c r="J37" s="123"/>
      <c r="K37" s="12"/>
      <c r="M37" s="93"/>
      <c r="N37" s="1"/>
    </row>
    <row r="38" spans="2:14" x14ac:dyDescent="0.2">
      <c r="B38" s="38" t="s">
        <v>320</v>
      </c>
      <c r="C38" s="117">
        <v>6.4</v>
      </c>
      <c r="G38" s="186"/>
      <c r="H38" s="123"/>
      <c r="I38" s="155"/>
      <c r="J38" s="123"/>
      <c r="K38" s="32"/>
      <c r="M38" s="93"/>
      <c r="N38" s="1"/>
    </row>
    <row r="39" spans="2:14" x14ac:dyDescent="0.2">
      <c r="B39" s="38" t="s">
        <v>321</v>
      </c>
      <c r="C39" s="118">
        <f>((inflation_rate/100+1)*(host_real_discount_rate/100+1)-1)*100</f>
        <v>9.0600000000000023</v>
      </c>
      <c r="G39" s="123"/>
      <c r="H39" s="123"/>
      <c r="I39" s="155"/>
      <c r="J39" s="123"/>
      <c r="K39" s="32"/>
      <c r="M39" s="93"/>
      <c r="N39" s="1"/>
    </row>
    <row r="40" spans="2:14" x14ac:dyDescent="0.2">
      <c r="B40" s="38" t="s">
        <v>335</v>
      </c>
      <c r="C40" s="117">
        <v>6.4</v>
      </c>
      <c r="G40" s="186"/>
      <c r="H40" s="123"/>
      <c r="I40" s="155"/>
      <c r="J40" s="123"/>
      <c r="K40" s="32"/>
      <c r="M40" s="93"/>
      <c r="N40" s="1"/>
    </row>
    <row r="41" spans="2:14" x14ac:dyDescent="0.2">
      <c r="B41" s="38" t="s">
        <v>336</v>
      </c>
      <c r="C41" s="118">
        <f>((inflation_rate/100+1)*(real_discount_rate/100+1)-1)*100</f>
        <v>9.0600000000000023</v>
      </c>
      <c r="G41" s="123"/>
      <c r="H41" s="123"/>
      <c r="I41" s="155"/>
      <c r="J41" s="123"/>
      <c r="K41" s="32"/>
      <c r="M41" s="93"/>
      <c r="N41" s="1"/>
    </row>
    <row r="42" spans="2:14" x14ac:dyDescent="0.2">
      <c r="B42" s="29" t="s">
        <v>103</v>
      </c>
      <c r="C42" s="116"/>
      <c r="G42" s="123"/>
      <c r="H42" s="123"/>
      <c r="I42" s="155"/>
      <c r="J42" s="123"/>
      <c r="M42" s="93"/>
      <c r="N42" s="1"/>
    </row>
    <row r="43" spans="2:14" x14ac:dyDescent="0.2">
      <c r="B43" s="38" t="s">
        <v>344</v>
      </c>
      <c r="C43" s="280">
        <v>21</v>
      </c>
      <c r="E43" s="196"/>
      <c r="F43" s="155"/>
      <c r="G43" s="123"/>
      <c r="H43" s="123"/>
      <c r="I43" s="155"/>
      <c r="J43" s="123"/>
      <c r="K43" s="12"/>
      <c r="M43" s="93"/>
      <c r="N43" s="1"/>
    </row>
    <row r="44" spans="2:14" x14ac:dyDescent="0.2">
      <c r="B44" s="38" t="s">
        <v>345</v>
      </c>
      <c r="C44" s="280">
        <v>7</v>
      </c>
      <c r="E44" s="196"/>
      <c r="F44" s="155"/>
      <c r="G44" s="123"/>
      <c r="H44" s="123"/>
      <c r="I44" s="155"/>
      <c r="J44" s="123"/>
      <c r="K44" s="32"/>
      <c r="M44" s="93"/>
      <c r="N44" s="1"/>
    </row>
    <row r="45" spans="2:14" x14ac:dyDescent="0.2">
      <c r="B45" s="38" t="s">
        <v>155</v>
      </c>
      <c r="C45" s="119">
        <v>5</v>
      </c>
      <c r="E45" s="196"/>
      <c r="F45" s="155"/>
      <c r="G45" s="123"/>
      <c r="H45" s="123"/>
      <c r="I45" s="155"/>
      <c r="J45" s="123"/>
      <c r="K45" s="32"/>
      <c r="M45" s="93"/>
      <c r="N45" s="1"/>
    </row>
    <row r="46" spans="2:14" x14ac:dyDescent="0.2">
      <c r="B46" s="38" t="s">
        <v>106</v>
      </c>
      <c r="C46" s="119">
        <v>0</v>
      </c>
      <c r="E46" s="183"/>
      <c r="F46" s="155"/>
      <c r="G46" s="123"/>
      <c r="H46" s="123"/>
      <c r="I46" s="155"/>
      <c r="J46" s="123"/>
      <c r="M46" s="93"/>
      <c r="N46" s="1"/>
    </row>
    <row r="47" spans="2:14" x14ac:dyDescent="0.2">
      <c r="B47" s="40" t="s">
        <v>0</v>
      </c>
      <c r="C47" s="115"/>
      <c r="E47" s="183"/>
      <c r="F47" s="155"/>
      <c r="G47" s="123"/>
      <c r="H47" s="123"/>
      <c r="I47" s="155"/>
      <c r="J47" s="123"/>
      <c r="K47" s="12"/>
      <c r="M47" s="93"/>
      <c r="N47" s="1"/>
    </row>
    <row r="48" spans="2:14" x14ac:dyDescent="0.2">
      <c r="B48" s="39" t="s">
        <v>110</v>
      </c>
      <c r="C48" s="120">
        <v>100</v>
      </c>
      <c r="E48" s="183"/>
      <c r="F48" s="155"/>
      <c r="G48" s="123"/>
      <c r="H48" s="123"/>
      <c r="I48" s="155"/>
      <c r="J48" s="123"/>
      <c r="K48" s="32"/>
      <c r="M48" s="93"/>
      <c r="N48" s="1"/>
    </row>
    <row r="49" spans="2:14" x14ac:dyDescent="0.2">
      <c r="B49" s="39" t="s">
        <v>112</v>
      </c>
      <c r="C49" s="251">
        <f>total_installed_cost*prop_tax_cost_assessed_percent/100</f>
        <v>1048130</v>
      </c>
      <c r="E49" s="183"/>
      <c r="F49" s="155"/>
      <c r="G49" s="123"/>
      <c r="H49" s="123"/>
      <c r="I49" s="155"/>
      <c r="J49" s="123"/>
      <c r="M49" s="93"/>
      <c r="N49" s="1"/>
    </row>
    <row r="50" spans="2:14" x14ac:dyDescent="0.2">
      <c r="B50" s="39" t="s">
        <v>111</v>
      </c>
      <c r="C50" s="119">
        <v>0</v>
      </c>
      <c r="E50" s="183"/>
      <c r="F50" s="155"/>
      <c r="G50" s="123"/>
      <c r="H50" s="123"/>
      <c r="I50" s="155"/>
      <c r="J50" s="123"/>
      <c r="K50" s="1"/>
      <c r="M50" s="93"/>
      <c r="N50" s="1"/>
    </row>
    <row r="51" spans="2:14" x14ac:dyDescent="0.2">
      <c r="B51" s="39" t="s">
        <v>113</v>
      </c>
      <c r="C51" s="119">
        <v>0</v>
      </c>
      <c r="E51" s="183"/>
      <c r="F51" s="155"/>
      <c r="G51" s="123"/>
      <c r="H51" s="123"/>
      <c r="I51" s="155"/>
      <c r="J51" s="123"/>
      <c r="M51" s="93"/>
      <c r="N51" s="1"/>
    </row>
    <row r="52" spans="2:14" x14ac:dyDescent="0.2">
      <c r="B52" s="29" t="s">
        <v>48</v>
      </c>
      <c r="C52" s="115"/>
      <c r="E52" s="183"/>
      <c r="F52" s="155"/>
      <c r="G52" s="123"/>
      <c r="H52" s="123"/>
      <c r="I52" s="155"/>
      <c r="J52" s="123"/>
      <c r="M52" s="93"/>
      <c r="N52" s="1"/>
    </row>
    <row r="53" spans="2:14" x14ac:dyDescent="0.2">
      <c r="B53" s="37" t="s">
        <v>179</v>
      </c>
      <c r="C53" s="114">
        <v>0</v>
      </c>
      <c r="E53" s="183"/>
      <c r="F53" s="155"/>
      <c r="G53" s="123"/>
      <c r="H53" s="123"/>
      <c r="I53" s="155"/>
      <c r="J53" s="123"/>
      <c r="M53" s="93"/>
      <c r="N53" s="1"/>
    </row>
    <row r="54" spans="2:14" x14ac:dyDescent="0.2">
      <c r="B54" s="37" t="s">
        <v>178</v>
      </c>
      <c r="C54" s="251">
        <f>total_installed_cost*salvage_percentage/100</f>
        <v>0</v>
      </c>
      <c r="G54" s="123"/>
      <c r="H54" s="123"/>
      <c r="I54" s="155"/>
      <c r="J54" s="123"/>
      <c r="M54" s="93"/>
      <c r="N54" s="1"/>
    </row>
    <row r="55" spans="2:14" x14ac:dyDescent="0.2">
      <c r="C55" s="121"/>
      <c r="I55" s="20"/>
      <c r="M55" s="93"/>
      <c r="N55" s="1"/>
    </row>
    <row r="56" spans="2:14" ht="13.5" thickBot="1" x14ac:dyDescent="0.25">
      <c r="B56" s="219" t="s">
        <v>117</v>
      </c>
      <c r="C56" s="220"/>
      <c r="I56" s="20"/>
      <c r="M56" s="93"/>
      <c r="N56" s="1"/>
    </row>
    <row r="57" spans="2:14" x14ac:dyDescent="0.2">
      <c r="B57" s="272" t="s">
        <v>279</v>
      </c>
      <c r="C57" s="273"/>
      <c r="I57" s="20"/>
      <c r="M57" s="93"/>
      <c r="N57" s="1"/>
    </row>
    <row r="58" spans="2:14" x14ac:dyDescent="0.2">
      <c r="B58" s="246" t="s">
        <v>347</v>
      </c>
      <c r="C58" s="247" t="s">
        <v>176</v>
      </c>
      <c r="I58" s="20"/>
      <c r="M58" s="93"/>
      <c r="N58" s="1"/>
    </row>
    <row r="59" spans="2:14" x14ac:dyDescent="0.2">
      <c r="B59" s="246" t="s">
        <v>348</v>
      </c>
      <c r="C59" s="247" t="s">
        <v>271</v>
      </c>
      <c r="I59" s="20"/>
      <c r="M59" s="93"/>
      <c r="N59" s="1"/>
    </row>
    <row r="60" spans="2:14" x14ac:dyDescent="0.2">
      <c r="B60" s="246" t="s">
        <v>349</v>
      </c>
      <c r="C60" s="247">
        <v>1.3</v>
      </c>
      <c r="I60" s="20"/>
      <c r="M60" s="93"/>
      <c r="N60" s="1"/>
    </row>
    <row r="61" spans="2:14" x14ac:dyDescent="0.2">
      <c r="B61" s="278" t="s">
        <v>350</v>
      </c>
      <c r="C61" s="279" t="s">
        <v>17</v>
      </c>
      <c r="I61" s="20"/>
      <c r="M61" s="93"/>
      <c r="N61" s="1"/>
    </row>
    <row r="62" spans="2:14" x14ac:dyDescent="0.2">
      <c r="B62" s="278" t="s">
        <v>351</v>
      </c>
      <c r="C62" s="279">
        <v>100</v>
      </c>
      <c r="I62" s="20"/>
      <c r="M62" s="93"/>
      <c r="N62" s="1"/>
    </row>
    <row r="63" spans="2:14" ht="13.5" thickBot="1" x14ac:dyDescent="0.25">
      <c r="B63" s="249" t="s">
        <v>352</v>
      </c>
      <c r="C63" s="250" t="s">
        <v>281</v>
      </c>
      <c r="I63" s="20"/>
      <c r="M63" s="93"/>
      <c r="N63" s="1"/>
    </row>
    <row r="64" spans="2:14" x14ac:dyDescent="0.2">
      <c r="B64" s="227" t="s">
        <v>248</v>
      </c>
      <c r="C64" s="221"/>
      <c r="E64" s="121"/>
      <c r="I64" s="20"/>
      <c r="M64" s="93"/>
      <c r="N64" s="1"/>
    </row>
    <row r="65" spans="2:14" x14ac:dyDescent="0.2">
      <c r="B65" s="38" t="s">
        <v>118</v>
      </c>
      <c r="C65" s="181">
        <v>18</v>
      </c>
      <c r="D65" s="85"/>
      <c r="E65" s="121"/>
      <c r="I65" s="20"/>
      <c r="M65" s="93"/>
      <c r="N65" s="1"/>
    </row>
    <row r="66" spans="2:14" x14ac:dyDescent="0.2">
      <c r="B66" s="38" t="s">
        <v>280</v>
      </c>
      <c r="C66" s="181">
        <v>0</v>
      </c>
      <c r="D66" s="85"/>
      <c r="E66" s="121"/>
      <c r="I66" s="20"/>
      <c r="M66" s="93"/>
      <c r="N66" s="1"/>
    </row>
    <row r="67" spans="2:14" x14ac:dyDescent="0.2">
      <c r="B67" s="38" t="s">
        <v>119</v>
      </c>
      <c r="C67" s="119">
        <v>4</v>
      </c>
      <c r="D67" s="85"/>
      <c r="E67" s="121"/>
      <c r="I67" s="20"/>
      <c r="M67" s="93"/>
      <c r="N67" s="1"/>
    </row>
    <row r="68" spans="2:14" x14ac:dyDescent="0.2">
      <c r="B68" s="38" t="s">
        <v>120</v>
      </c>
      <c r="C68" s="109">
        <v>450000</v>
      </c>
      <c r="D68" s="85"/>
      <c r="E68" s="159"/>
      <c r="I68" s="20"/>
      <c r="M68" s="93"/>
      <c r="N68" s="1"/>
    </row>
    <row r="69" spans="2:14" x14ac:dyDescent="0.2">
      <c r="B69" s="38" t="s">
        <v>121</v>
      </c>
      <c r="C69" s="119">
        <v>2.75</v>
      </c>
      <c r="D69" s="85"/>
      <c r="E69" s="159"/>
      <c r="I69" s="20"/>
      <c r="M69" s="93"/>
      <c r="N69" s="1"/>
    </row>
    <row r="70" spans="2:14" x14ac:dyDescent="0.2">
      <c r="B70" s="38" t="s">
        <v>253</v>
      </c>
      <c r="C70" s="203">
        <v>24515.5</v>
      </c>
      <c r="D70" s="27"/>
      <c r="I70" s="20"/>
      <c r="M70" s="93"/>
      <c r="N70" s="1"/>
    </row>
    <row r="71" spans="2:14" x14ac:dyDescent="0.2">
      <c r="C71" s="102"/>
      <c r="I71" s="20"/>
      <c r="M71" s="93"/>
      <c r="N71" s="1"/>
    </row>
    <row r="72" spans="2:14" x14ac:dyDescent="0.2">
      <c r="B72" s="5" t="s">
        <v>122</v>
      </c>
      <c r="C72" s="103"/>
      <c r="I72" s="20"/>
      <c r="M72" s="93"/>
      <c r="N72" s="1"/>
    </row>
    <row r="73" spans="2:14" x14ac:dyDescent="0.2">
      <c r="B73" s="37" t="s">
        <v>123</v>
      </c>
      <c r="C73" s="104">
        <v>0</v>
      </c>
      <c r="I73" s="20"/>
      <c r="M73" s="93"/>
      <c r="N73" s="1"/>
    </row>
    <row r="74" spans="2:14" x14ac:dyDescent="0.2">
      <c r="C74" s="102"/>
      <c r="I74" s="20"/>
      <c r="M74" s="93"/>
      <c r="N74" s="1"/>
    </row>
    <row r="75" spans="2:14" x14ac:dyDescent="0.2">
      <c r="B75" s="5" t="s">
        <v>135</v>
      </c>
      <c r="C75" s="103"/>
      <c r="M75" s="93"/>
      <c r="N75" s="1"/>
    </row>
    <row r="76" spans="2:14" x14ac:dyDescent="0.2">
      <c r="B76" s="37" t="s">
        <v>180</v>
      </c>
      <c r="C76" s="104">
        <v>19652.400000000001</v>
      </c>
      <c r="M76" s="93"/>
      <c r="N76" s="1"/>
    </row>
    <row r="77" spans="2:14" x14ac:dyDescent="0.2">
      <c r="C77" s="105"/>
      <c r="M77" s="93"/>
      <c r="N77" s="1"/>
    </row>
    <row r="78" spans="2:14" x14ac:dyDescent="0.2">
      <c r="B78" s="5" t="s">
        <v>214</v>
      </c>
      <c r="C78" s="7"/>
      <c r="D78" s="7"/>
      <c r="E78" s="7"/>
      <c r="F78" s="7"/>
      <c r="G78" s="7"/>
      <c r="H78" s="7"/>
      <c r="I78" s="6"/>
      <c r="M78" s="93"/>
      <c r="N78" s="1"/>
    </row>
    <row r="79" spans="2:14" ht="25.5" x14ac:dyDescent="0.2">
      <c r="B79" s="37"/>
      <c r="C79" s="217" t="s">
        <v>129</v>
      </c>
      <c r="D79" s="216" t="s">
        <v>130</v>
      </c>
      <c r="E79" s="216" t="s">
        <v>131</v>
      </c>
      <c r="F79" s="216" t="s">
        <v>132</v>
      </c>
      <c r="G79" s="216" t="s">
        <v>24</v>
      </c>
      <c r="H79" s="216" t="s">
        <v>25</v>
      </c>
      <c r="I79" s="216" t="s">
        <v>133</v>
      </c>
      <c r="M79" s="93"/>
      <c r="N79" s="1"/>
    </row>
    <row r="80" spans="2:14" x14ac:dyDescent="0.2">
      <c r="B80" s="37" t="s">
        <v>124</v>
      </c>
      <c r="C80" s="187">
        <v>100</v>
      </c>
      <c r="D80" s="189">
        <v>1</v>
      </c>
      <c r="E80" s="158">
        <v>6</v>
      </c>
      <c r="F80" s="192">
        <v>3.5</v>
      </c>
      <c r="G80" s="187">
        <f>C80/100*total_installed_cost</f>
        <v>1048130</v>
      </c>
      <c r="H80" s="187">
        <f>G80*F80/100*E80/12*0.5</f>
        <v>9171.1375000000007</v>
      </c>
      <c r="I80" s="187">
        <f>H80+D80/100*G80</f>
        <v>19652.4375</v>
      </c>
      <c r="M80" s="93"/>
      <c r="N80" s="1"/>
    </row>
    <row r="81" spans="2:14" x14ac:dyDescent="0.2">
      <c r="B81" s="37" t="s">
        <v>125</v>
      </c>
      <c r="C81" s="187">
        <v>0</v>
      </c>
      <c r="D81" s="189">
        <v>0</v>
      </c>
      <c r="E81" s="158">
        <v>0</v>
      </c>
      <c r="F81" s="192">
        <v>0</v>
      </c>
      <c r="G81" s="187">
        <f>C81/100*total_installed_cost</f>
        <v>0</v>
      </c>
      <c r="H81" s="187">
        <f>G81*F81/100*E81/12*0.5</f>
        <v>0</v>
      </c>
      <c r="I81" s="187">
        <f t="shared" ref="I81:I84" si="0">H81+D81/100*G81</f>
        <v>0</v>
      </c>
      <c r="M81" s="93"/>
      <c r="N81" s="1"/>
    </row>
    <row r="82" spans="2:14" x14ac:dyDescent="0.2">
      <c r="B82" s="37" t="s">
        <v>126</v>
      </c>
      <c r="C82" s="187">
        <v>0</v>
      </c>
      <c r="D82" s="189">
        <v>0</v>
      </c>
      <c r="E82" s="158">
        <v>0</v>
      </c>
      <c r="F82" s="192">
        <v>0</v>
      </c>
      <c r="G82" s="187">
        <f>C82/100*total_installed_cost</f>
        <v>0</v>
      </c>
      <c r="H82" s="187">
        <f>G82*F82/100*E82/12*0.5</f>
        <v>0</v>
      </c>
      <c r="I82" s="187">
        <f t="shared" si="0"/>
        <v>0</v>
      </c>
      <c r="M82" s="93"/>
      <c r="N82" s="1"/>
    </row>
    <row r="83" spans="2:14" x14ac:dyDescent="0.2">
      <c r="B83" s="37" t="s">
        <v>127</v>
      </c>
      <c r="C83" s="187">
        <v>0</v>
      </c>
      <c r="D83" s="189">
        <v>0</v>
      </c>
      <c r="E83" s="158">
        <v>0</v>
      </c>
      <c r="F83" s="192">
        <v>0</v>
      </c>
      <c r="G83" s="187">
        <f>C83/100*total_installed_cost</f>
        <v>0</v>
      </c>
      <c r="H83" s="187">
        <f>G83*F83/100*E83/12*0.5</f>
        <v>0</v>
      </c>
      <c r="I83" s="187">
        <f t="shared" si="0"/>
        <v>0</v>
      </c>
      <c r="M83" s="93"/>
      <c r="N83" s="1"/>
    </row>
    <row r="84" spans="2:14" x14ac:dyDescent="0.2">
      <c r="B84" s="37" t="s">
        <v>128</v>
      </c>
      <c r="C84" s="188">
        <v>0</v>
      </c>
      <c r="D84" s="190">
        <v>0</v>
      </c>
      <c r="E84" s="191">
        <v>0</v>
      </c>
      <c r="F84" s="193">
        <v>0</v>
      </c>
      <c r="G84" s="187">
        <f>C84/100*total_installed_cost</f>
        <v>0</v>
      </c>
      <c r="H84" s="187">
        <f>G84*F84/100*E84/12*0.5</f>
        <v>0</v>
      </c>
      <c r="I84" s="187">
        <f t="shared" si="0"/>
        <v>0</v>
      </c>
      <c r="M84" s="93"/>
      <c r="N84" s="1"/>
    </row>
    <row r="85" spans="2:14" x14ac:dyDescent="0.2">
      <c r="B85" s="41" t="s">
        <v>134</v>
      </c>
      <c r="C85" s="42"/>
      <c r="D85" s="30"/>
      <c r="E85" s="30"/>
      <c r="F85" s="43"/>
      <c r="G85" s="44">
        <f>SUM(G80:G84)</f>
        <v>1048130</v>
      </c>
      <c r="H85" s="45">
        <f>SUM(H80:H84)</f>
        <v>9171.1375000000007</v>
      </c>
      <c r="I85" s="46">
        <f>SUM(I80:I84)</f>
        <v>19652.4375</v>
      </c>
      <c r="M85" s="93"/>
      <c r="N85" s="1"/>
    </row>
    <row r="86" spans="2:14" x14ac:dyDescent="0.2">
      <c r="C86" s="105"/>
      <c r="M86" s="93"/>
      <c r="N86" s="1"/>
    </row>
    <row r="87" spans="2:14" x14ac:dyDescent="0.2">
      <c r="B87" s="5" t="s">
        <v>136</v>
      </c>
      <c r="C87" s="7"/>
      <c r="D87" s="7"/>
      <c r="E87" s="7"/>
      <c r="F87" s="160"/>
      <c r="M87" s="93"/>
      <c r="N87" s="1"/>
    </row>
    <row r="88" spans="2:14" x14ac:dyDescent="0.2">
      <c r="B88" s="37" t="s">
        <v>137</v>
      </c>
      <c r="C88" s="122">
        <v>1.25</v>
      </c>
      <c r="F88" s="160"/>
      <c r="M88" s="93"/>
      <c r="N88" s="1"/>
    </row>
    <row r="89" spans="2:14" x14ac:dyDescent="0.2">
      <c r="B89" s="37" t="s">
        <v>146</v>
      </c>
      <c r="C89" s="122">
        <v>6</v>
      </c>
      <c r="F89" s="160"/>
      <c r="M89" s="93"/>
      <c r="N89" s="1"/>
    </row>
    <row r="90" spans="2:14" x14ac:dyDescent="0.2">
      <c r="B90" s="9" t="s">
        <v>138</v>
      </c>
      <c r="C90" s="122">
        <v>6</v>
      </c>
      <c r="F90" s="160"/>
      <c r="M90" s="93"/>
      <c r="N90" s="1"/>
    </row>
    <row r="91" spans="2:14" x14ac:dyDescent="0.2">
      <c r="B91" s="9" t="s">
        <v>299</v>
      </c>
      <c r="C91" s="122">
        <v>0</v>
      </c>
      <c r="F91" s="160"/>
      <c r="M91" s="93"/>
      <c r="N91" s="1"/>
    </row>
    <row r="92" spans="2:14" x14ac:dyDescent="0.2">
      <c r="B92" s="37" t="s">
        <v>139</v>
      </c>
      <c r="C92" s="100" t="s">
        <v>191</v>
      </c>
      <c r="D92" s="216" t="s">
        <v>143</v>
      </c>
      <c r="E92" s="232" t="s">
        <v>144</v>
      </c>
      <c r="F92" s="160"/>
      <c r="M92" s="93"/>
      <c r="N92" s="1"/>
    </row>
    <row r="93" spans="2:14" x14ac:dyDescent="0.2">
      <c r="B93" s="50" t="s">
        <v>140</v>
      </c>
      <c r="C93" s="122">
        <v>0.1</v>
      </c>
      <c r="D93" s="251">
        <f>C93*system_capacity</f>
        <v>54</v>
      </c>
      <c r="E93" s="233">
        <v>15</v>
      </c>
      <c r="F93" s="160"/>
      <c r="M93" s="93"/>
      <c r="N93" s="1"/>
    </row>
    <row r="94" spans="2:14" x14ac:dyDescent="0.2">
      <c r="B94" s="38" t="s">
        <v>142</v>
      </c>
      <c r="C94" s="122">
        <v>0</v>
      </c>
      <c r="D94" s="251">
        <f>C94*system_capacity</f>
        <v>0</v>
      </c>
      <c r="E94" s="233">
        <v>15</v>
      </c>
      <c r="F94" s="160"/>
      <c r="M94" s="93"/>
      <c r="N94" s="1"/>
    </row>
    <row r="95" spans="2:14" x14ac:dyDescent="0.2">
      <c r="B95" s="61" t="s">
        <v>141</v>
      </c>
      <c r="C95" s="122">
        <v>0</v>
      </c>
      <c r="D95" s="251">
        <f>C95*system_capacity</f>
        <v>0</v>
      </c>
      <c r="E95" s="233">
        <v>3</v>
      </c>
      <c r="F95" s="160"/>
      <c r="M95" s="93"/>
      <c r="N95" s="1"/>
    </row>
    <row r="96" spans="2:14" x14ac:dyDescent="0.2">
      <c r="B96" s="40" t="s">
        <v>145</v>
      </c>
      <c r="C96" s="31"/>
      <c r="D96" s="194"/>
      <c r="E96" s="194"/>
      <c r="F96" s="160"/>
      <c r="M96" s="93"/>
      <c r="N96" s="1"/>
    </row>
    <row r="97" spans="2:14" x14ac:dyDescent="0.2">
      <c r="B97" s="48" t="s">
        <v>4</v>
      </c>
      <c r="C97" s="231" t="s">
        <v>42</v>
      </c>
      <c r="D97" s="160"/>
      <c r="F97" s="160"/>
      <c r="M97" s="93"/>
      <c r="N97" s="1"/>
    </row>
    <row r="98" spans="2:14" x14ac:dyDescent="0.2">
      <c r="B98" s="48" t="s">
        <v>5</v>
      </c>
      <c r="C98" s="231" t="s">
        <v>42</v>
      </c>
      <c r="D98" s="234"/>
      <c r="E98" s="235"/>
      <c r="F98" s="160"/>
      <c r="M98" s="93"/>
      <c r="N98" s="1"/>
    </row>
    <row r="99" spans="2:14" x14ac:dyDescent="0.2">
      <c r="M99" s="93"/>
      <c r="N99" s="1"/>
    </row>
    <row r="100" spans="2:14" x14ac:dyDescent="0.2">
      <c r="B100" s="5" t="s">
        <v>147</v>
      </c>
      <c r="C100" s="7"/>
      <c r="D100" s="7"/>
      <c r="E100" s="7"/>
      <c r="F100" s="6"/>
      <c r="M100" s="93"/>
      <c r="N100" s="1"/>
    </row>
    <row r="101" spans="2:14" x14ac:dyDescent="0.2">
      <c r="B101" s="29" t="s">
        <v>2</v>
      </c>
      <c r="C101" s="30"/>
      <c r="D101" s="51"/>
      <c r="E101" s="327" t="s">
        <v>242</v>
      </c>
      <c r="F101" s="328"/>
      <c r="M101" s="93"/>
      <c r="N101" s="1"/>
    </row>
    <row r="102" spans="2:14" x14ac:dyDescent="0.2">
      <c r="B102" s="50" t="s">
        <v>149</v>
      </c>
      <c r="C102" s="8" t="s">
        <v>211</v>
      </c>
      <c r="D102" s="60"/>
      <c r="E102" s="216" t="s">
        <v>4</v>
      </c>
      <c r="F102" s="216" t="s">
        <v>5</v>
      </c>
      <c r="M102" s="93"/>
      <c r="N102" s="1"/>
    </row>
    <row r="103" spans="2:14" x14ac:dyDescent="0.2">
      <c r="B103" s="49" t="s">
        <v>150</v>
      </c>
      <c r="C103" s="143">
        <f>SUM(D177:AQ177)</f>
        <v>0</v>
      </c>
      <c r="D103" s="33"/>
      <c r="E103" s="10" t="s">
        <v>16</v>
      </c>
      <c r="F103" s="10" t="s">
        <v>16</v>
      </c>
      <c r="M103" s="93"/>
      <c r="N103" s="1"/>
    </row>
    <row r="104" spans="2:14" x14ac:dyDescent="0.2">
      <c r="B104" s="49" t="s">
        <v>151</v>
      </c>
      <c r="C104" s="143">
        <f>SUM(D178:AQ178)</f>
        <v>0</v>
      </c>
      <c r="D104" s="53"/>
      <c r="E104" s="59" t="s">
        <v>17</v>
      </c>
      <c r="F104" s="56" t="s">
        <v>17</v>
      </c>
      <c r="M104" s="93"/>
      <c r="N104" s="1"/>
    </row>
    <row r="105" spans="2:14" x14ac:dyDescent="0.2">
      <c r="B105" s="48" t="s">
        <v>154</v>
      </c>
      <c r="C105" s="10" t="s">
        <v>7</v>
      </c>
      <c r="D105" s="13" t="s">
        <v>173</v>
      </c>
      <c r="E105" s="57"/>
      <c r="F105" s="55"/>
      <c r="M105" s="93"/>
      <c r="N105" s="1"/>
    </row>
    <row r="106" spans="2:14" x14ac:dyDescent="0.2">
      <c r="B106" s="49" t="s">
        <v>152</v>
      </c>
      <c r="C106" s="100">
        <f>SUM(D179:AQ179)</f>
        <v>30</v>
      </c>
      <c r="D106" s="47">
        <f>SUM(D180:AQ180)</f>
        <v>2.4999999999999998E+39</v>
      </c>
      <c r="E106" s="54" t="s">
        <v>16</v>
      </c>
      <c r="F106" s="54" t="s">
        <v>16</v>
      </c>
      <c r="M106" s="93"/>
      <c r="N106" s="1"/>
    </row>
    <row r="107" spans="2:14" ht="13.5" thickBot="1" x14ac:dyDescent="0.25">
      <c r="B107" s="78" t="s">
        <v>153</v>
      </c>
      <c r="C107" s="271">
        <f>SUM(D181:AQ181)</f>
        <v>0</v>
      </c>
      <c r="D107" s="244">
        <f>SUM(D182:AQ182)</f>
        <v>2.4999999999999998E+39</v>
      </c>
      <c r="E107" s="65" t="s">
        <v>17</v>
      </c>
      <c r="F107" s="65" t="s">
        <v>17</v>
      </c>
      <c r="M107" s="93"/>
      <c r="N107" s="1"/>
    </row>
    <row r="108" spans="2:14" x14ac:dyDescent="0.2">
      <c r="B108" s="79" t="s">
        <v>6</v>
      </c>
      <c r="C108" s="269" t="s">
        <v>9</v>
      </c>
      <c r="D108" s="270" t="s">
        <v>212</v>
      </c>
      <c r="E108" s="13" t="s">
        <v>210</v>
      </c>
      <c r="F108" s="160"/>
      <c r="M108" s="93"/>
      <c r="N108" s="1"/>
    </row>
    <row r="109" spans="2:14" x14ac:dyDescent="0.2">
      <c r="B109" s="48" t="s">
        <v>4</v>
      </c>
      <c r="C109" s="283">
        <v>0</v>
      </c>
      <c r="D109" s="144">
        <v>10</v>
      </c>
      <c r="E109" s="268">
        <v>0</v>
      </c>
      <c r="F109" s="160"/>
      <c r="M109" s="93"/>
      <c r="N109" s="1"/>
    </row>
    <row r="110" spans="2:14" x14ac:dyDescent="0.2">
      <c r="B110" s="48" t="s">
        <v>5</v>
      </c>
      <c r="C110" s="283">
        <v>0</v>
      </c>
      <c r="D110" s="144">
        <v>10</v>
      </c>
      <c r="E110" s="268">
        <v>0</v>
      </c>
      <c r="F110" s="160"/>
      <c r="M110" s="93"/>
      <c r="N110" s="1"/>
    </row>
    <row r="111" spans="2:14" x14ac:dyDescent="0.2">
      <c r="B111" s="22"/>
      <c r="C111" s="11"/>
      <c r="D111" s="12"/>
      <c r="M111" s="93"/>
      <c r="N111" s="1"/>
    </row>
    <row r="112" spans="2:14" x14ac:dyDescent="0.2">
      <c r="B112" s="219" t="s">
        <v>148</v>
      </c>
      <c r="C112" s="238"/>
      <c r="D112" s="238"/>
      <c r="E112" s="238"/>
      <c r="F112" s="238"/>
      <c r="G112" s="238"/>
      <c r="H112" s="239"/>
      <c r="I112" s="35"/>
      <c r="M112" s="93"/>
    </row>
    <row r="113" spans="2:14" x14ac:dyDescent="0.2">
      <c r="B113" s="29" t="s">
        <v>15</v>
      </c>
      <c r="C113" s="30"/>
      <c r="D113" s="30"/>
      <c r="E113" s="70"/>
      <c r="F113" s="70"/>
      <c r="G113" s="70"/>
      <c r="H113" s="55"/>
      <c r="M113" s="93"/>
    </row>
    <row r="114" spans="2:14" x14ac:dyDescent="0.2">
      <c r="B114" s="75" t="s">
        <v>149</v>
      </c>
      <c r="C114" s="8" t="s">
        <v>211</v>
      </c>
      <c r="D114" s="236"/>
      <c r="E114" s="58" t="s">
        <v>234</v>
      </c>
      <c r="F114" s="54" t="s">
        <v>235</v>
      </c>
      <c r="G114" s="54" t="s">
        <v>236</v>
      </c>
      <c r="H114" s="54" t="s">
        <v>237</v>
      </c>
      <c r="K114" s="69"/>
      <c r="M114" s="93"/>
      <c r="N114" s="69"/>
    </row>
    <row r="115" spans="2:14" x14ac:dyDescent="0.2">
      <c r="B115" s="49" t="s">
        <v>150</v>
      </c>
      <c r="C115" s="145">
        <v>0</v>
      </c>
      <c r="D115" s="237"/>
      <c r="E115" s="66" t="s">
        <v>16</v>
      </c>
      <c r="F115" s="66" t="s">
        <v>16</v>
      </c>
      <c r="G115" s="10" t="s">
        <v>17</v>
      </c>
      <c r="H115" s="10" t="s">
        <v>17</v>
      </c>
      <c r="M115" s="93"/>
    </row>
    <row r="116" spans="2:14" x14ac:dyDescent="0.2">
      <c r="B116" s="49" t="s">
        <v>151</v>
      </c>
      <c r="C116" s="145">
        <v>0</v>
      </c>
      <c r="D116" s="237"/>
      <c r="E116" s="66" t="s">
        <v>16</v>
      </c>
      <c r="F116" s="66" t="s">
        <v>16</v>
      </c>
      <c r="G116" s="10" t="s">
        <v>17</v>
      </c>
      <c r="H116" s="10" t="s">
        <v>17</v>
      </c>
      <c r="M116" s="93"/>
    </row>
    <row r="117" spans="2:14" x14ac:dyDescent="0.2">
      <c r="B117" s="49" t="s">
        <v>160</v>
      </c>
      <c r="C117" s="145">
        <v>0</v>
      </c>
      <c r="D117" s="237"/>
      <c r="E117" s="66" t="s">
        <v>16</v>
      </c>
      <c r="F117" s="66" t="s">
        <v>16</v>
      </c>
      <c r="G117" s="66" t="s">
        <v>17</v>
      </c>
      <c r="H117" s="10" t="s">
        <v>17</v>
      </c>
      <c r="M117" s="93"/>
    </row>
    <row r="118" spans="2:14" x14ac:dyDescent="0.2">
      <c r="B118" s="76" t="s">
        <v>161</v>
      </c>
      <c r="C118" s="146">
        <v>0</v>
      </c>
      <c r="D118" s="237"/>
      <c r="E118" s="66" t="s">
        <v>16</v>
      </c>
      <c r="F118" s="66" t="s">
        <v>16</v>
      </c>
      <c r="G118" s="56" t="s">
        <v>17</v>
      </c>
      <c r="H118" s="56" t="s">
        <v>17</v>
      </c>
      <c r="M118" s="93"/>
    </row>
    <row r="119" spans="2:14" x14ac:dyDescent="0.2">
      <c r="B119" s="48" t="s">
        <v>154</v>
      </c>
      <c r="C119" s="67" t="s">
        <v>7</v>
      </c>
      <c r="D119" s="10" t="s">
        <v>173</v>
      </c>
      <c r="E119" s="68"/>
      <c r="F119" s="71"/>
      <c r="G119" s="71"/>
      <c r="H119" s="66"/>
      <c r="I119" s="35"/>
      <c r="K119" s="1"/>
      <c r="M119" s="93"/>
      <c r="N119" s="1"/>
    </row>
    <row r="120" spans="2:14" x14ac:dyDescent="0.2">
      <c r="B120" s="49" t="s">
        <v>152</v>
      </c>
      <c r="C120" s="100">
        <v>0</v>
      </c>
      <c r="D120" s="47">
        <v>9.9999999999999998E+37</v>
      </c>
      <c r="E120" s="66" t="s">
        <v>16</v>
      </c>
      <c r="F120" s="66" t="s">
        <v>16</v>
      </c>
      <c r="G120" s="10" t="s">
        <v>17</v>
      </c>
      <c r="H120" s="66" t="s">
        <v>17</v>
      </c>
      <c r="M120" s="1"/>
    </row>
    <row r="121" spans="2:14" x14ac:dyDescent="0.2">
      <c r="B121" s="49" t="s">
        <v>153</v>
      </c>
      <c r="C121" s="100">
        <v>0</v>
      </c>
      <c r="D121" s="47">
        <v>9.9999999999999998E+37</v>
      </c>
      <c r="E121" s="66" t="s">
        <v>16</v>
      </c>
      <c r="F121" s="66" t="s">
        <v>16</v>
      </c>
      <c r="G121" s="10" t="s">
        <v>17</v>
      </c>
      <c r="H121" s="10" t="s">
        <v>17</v>
      </c>
      <c r="M121" s="1"/>
    </row>
    <row r="122" spans="2:14" x14ac:dyDescent="0.2">
      <c r="B122" s="49" t="s">
        <v>162</v>
      </c>
      <c r="C122" s="100">
        <v>0</v>
      </c>
      <c r="D122" s="47">
        <v>9.9999999999999998E+37</v>
      </c>
      <c r="E122" s="66" t="s">
        <v>16</v>
      </c>
      <c r="F122" s="66" t="s">
        <v>16</v>
      </c>
      <c r="G122" s="10" t="s">
        <v>17</v>
      </c>
      <c r="H122" s="10" t="s">
        <v>17</v>
      </c>
      <c r="M122" s="1"/>
    </row>
    <row r="123" spans="2:14" ht="13.5" thickBot="1" x14ac:dyDescent="0.25">
      <c r="B123" s="78" t="s">
        <v>163</v>
      </c>
      <c r="C123" s="147">
        <v>0</v>
      </c>
      <c r="D123" s="244">
        <v>9.9999999999999998E+37</v>
      </c>
      <c r="E123" s="65" t="s">
        <v>16</v>
      </c>
      <c r="F123" s="243" t="s">
        <v>16</v>
      </c>
      <c r="G123" s="65" t="s">
        <v>17</v>
      </c>
      <c r="H123" s="65" t="s">
        <v>17</v>
      </c>
      <c r="M123" s="1"/>
    </row>
    <row r="124" spans="2:14" x14ac:dyDescent="0.2">
      <c r="B124" s="77" t="s">
        <v>35</v>
      </c>
      <c r="C124" s="74" t="s">
        <v>168</v>
      </c>
      <c r="D124" s="54" t="s">
        <v>173</v>
      </c>
      <c r="E124" s="240"/>
      <c r="F124" s="241"/>
      <c r="G124" s="241"/>
      <c r="H124" s="242"/>
      <c r="K124" s="62"/>
      <c r="L124" s="62"/>
      <c r="M124" s="1"/>
      <c r="N124" s="62"/>
    </row>
    <row r="125" spans="2:14" x14ac:dyDescent="0.2">
      <c r="B125" s="48" t="s">
        <v>164</v>
      </c>
      <c r="C125" s="109">
        <v>0</v>
      </c>
      <c r="D125" s="47">
        <v>9.9999999999999998E+37</v>
      </c>
      <c r="E125" s="66" t="s">
        <v>16</v>
      </c>
      <c r="F125" s="66" t="s">
        <v>16</v>
      </c>
      <c r="G125" s="10" t="s">
        <v>17</v>
      </c>
      <c r="H125" s="68" t="s">
        <v>17</v>
      </c>
      <c r="I125" s="160"/>
      <c r="M125" s="1"/>
    </row>
    <row r="126" spans="2:14" x14ac:dyDescent="0.2">
      <c r="B126" s="48" t="s">
        <v>165</v>
      </c>
      <c r="C126" s="109">
        <v>0</v>
      </c>
      <c r="D126" s="47">
        <v>9.9999999999999998E+37</v>
      </c>
      <c r="E126" s="66" t="s">
        <v>16</v>
      </c>
      <c r="F126" s="66" t="s">
        <v>16</v>
      </c>
      <c r="G126" s="66" t="s">
        <v>17</v>
      </c>
      <c r="H126" s="66" t="s">
        <v>17</v>
      </c>
      <c r="M126" s="1"/>
    </row>
    <row r="127" spans="2:14" x14ac:dyDescent="0.2">
      <c r="B127" s="48" t="s">
        <v>166</v>
      </c>
      <c r="C127" s="109">
        <v>0</v>
      </c>
      <c r="D127" s="47">
        <v>9.9999999999999998E+37</v>
      </c>
      <c r="E127" s="66" t="s">
        <v>16</v>
      </c>
      <c r="F127" s="66" t="s">
        <v>16</v>
      </c>
      <c r="G127" s="10" t="s">
        <v>17</v>
      </c>
      <c r="H127" s="10" t="s">
        <v>17</v>
      </c>
      <c r="M127" s="1"/>
    </row>
    <row r="128" spans="2:14" ht="13.5" thickBot="1" x14ac:dyDescent="0.25">
      <c r="B128" s="81" t="s">
        <v>167</v>
      </c>
      <c r="C128" s="148">
        <v>0</v>
      </c>
      <c r="D128" s="244">
        <v>9.9999999999999998E+37</v>
      </c>
      <c r="E128" s="65" t="s">
        <v>16</v>
      </c>
      <c r="F128" s="243" t="s">
        <v>16</v>
      </c>
      <c r="G128" s="65" t="s">
        <v>17</v>
      </c>
      <c r="H128" s="65" t="s">
        <v>17</v>
      </c>
      <c r="M128" s="1"/>
    </row>
    <row r="129" spans="2:14" x14ac:dyDescent="0.2">
      <c r="B129" s="79" t="s">
        <v>32</v>
      </c>
      <c r="C129" s="74" t="s">
        <v>9</v>
      </c>
      <c r="D129" s="54" t="s">
        <v>212</v>
      </c>
      <c r="E129" s="54" t="s">
        <v>210</v>
      </c>
      <c r="F129" s="54" t="s">
        <v>234</v>
      </c>
      <c r="G129" s="54" t="s">
        <v>235</v>
      </c>
      <c r="H129" s="80" t="s">
        <v>233</v>
      </c>
      <c r="I129" s="1"/>
      <c r="J129" s="1"/>
      <c r="K129" s="1"/>
      <c r="L129" s="62"/>
      <c r="M129" s="1"/>
      <c r="N129" s="1"/>
    </row>
    <row r="130" spans="2:14" x14ac:dyDescent="0.2">
      <c r="B130" s="48" t="s">
        <v>169</v>
      </c>
      <c r="C130" s="109">
        <v>0</v>
      </c>
      <c r="D130" s="149">
        <v>10</v>
      </c>
      <c r="E130" s="100">
        <v>0</v>
      </c>
      <c r="F130" s="66" t="s">
        <v>16</v>
      </c>
      <c r="G130" s="66" t="s">
        <v>16</v>
      </c>
      <c r="H130" s="99" t="s">
        <v>17</v>
      </c>
      <c r="I130" s="1"/>
      <c r="J130" s="1"/>
      <c r="K130" s="1"/>
      <c r="M130" s="1"/>
      <c r="N130" s="1"/>
    </row>
    <row r="131" spans="2:14" x14ac:dyDescent="0.2">
      <c r="B131" s="48" t="s">
        <v>170</v>
      </c>
      <c r="C131" s="109">
        <v>0</v>
      </c>
      <c r="D131" s="149">
        <v>10</v>
      </c>
      <c r="E131" s="100">
        <v>0</v>
      </c>
      <c r="F131" s="10" t="s">
        <v>16</v>
      </c>
      <c r="G131" s="66" t="s">
        <v>16</v>
      </c>
      <c r="H131" s="99" t="s">
        <v>17</v>
      </c>
      <c r="I131" s="1"/>
      <c r="J131" s="1"/>
      <c r="K131" s="1"/>
      <c r="M131" s="1"/>
      <c r="N131" s="1"/>
    </row>
    <row r="132" spans="2:14" x14ac:dyDescent="0.2">
      <c r="B132" s="48" t="s">
        <v>171</v>
      </c>
      <c r="C132" s="109">
        <v>0</v>
      </c>
      <c r="D132" s="149">
        <v>10</v>
      </c>
      <c r="E132" s="100">
        <v>0</v>
      </c>
      <c r="F132" s="66" t="s">
        <v>16</v>
      </c>
      <c r="G132" s="66" t="s">
        <v>16</v>
      </c>
      <c r="H132" s="99" t="s">
        <v>17</v>
      </c>
      <c r="I132" s="1"/>
      <c r="J132" s="1"/>
      <c r="K132" s="1"/>
      <c r="L132" s="1"/>
      <c r="M132" s="1"/>
      <c r="N132" s="1"/>
    </row>
    <row r="133" spans="2:14" x14ac:dyDescent="0.2">
      <c r="B133" s="48" t="s">
        <v>172</v>
      </c>
      <c r="C133" s="109">
        <v>0</v>
      </c>
      <c r="D133" s="149">
        <v>10</v>
      </c>
      <c r="E133" s="100">
        <v>0</v>
      </c>
      <c r="F133" s="66" t="s">
        <v>16</v>
      </c>
      <c r="G133" s="66" t="s">
        <v>16</v>
      </c>
      <c r="H133" s="66" t="s">
        <v>17</v>
      </c>
      <c r="L133" s="1"/>
    </row>
    <row r="134" spans="2:14" x14ac:dyDescent="0.2">
      <c r="B134" s="22"/>
      <c r="C134" s="63"/>
      <c r="D134" s="32"/>
      <c r="E134" s="34"/>
      <c r="F134" s="62"/>
      <c r="G134" s="62"/>
      <c r="H134" s="62"/>
      <c r="L134" s="1"/>
    </row>
    <row r="135" spans="2:14" x14ac:dyDescent="0.2">
      <c r="B135" s="5" t="s">
        <v>175</v>
      </c>
      <c r="C135" s="7"/>
      <c r="D135" s="7"/>
      <c r="E135" s="7"/>
      <c r="F135" s="7"/>
      <c r="G135" s="6"/>
      <c r="H135" s="35"/>
    </row>
    <row r="136" spans="2:14" ht="12.75" customHeight="1" x14ac:dyDescent="0.2">
      <c r="B136" s="37" t="s">
        <v>174</v>
      </c>
      <c r="C136" s="67" t="s">
        <v>213</v>
      </c>
      <c r="D136" s="67" t="s">
        <v>240</v>
      </c>
      <c r="E136" s="67" t="s">
        <v>241</v>
      </c>
      <c r="F136" s="67" t="s">
        <v>238</v>
      </c>
      <c r="G136" s="67" t="s">
        <v>239</v>
      </c>
      <c r="H136" s="35"/>
      <c r="I136" s="72"/>
    </row>
    <row r="137" spans="2:14" x14ac:dyDescent="0.2">
      <c r="B137" s="48" t="s">
        <v>42</v>
      </c>
      <c r="C137" s="100">
        <v>90</v>
      </c>
      <c r="D137" s="66" t="s">
        <v>16</v>
      </c>
      <c r="E137" s="66" t="s">
        <v>16</v>
      </c>
      <c r="F137" s="66" t="s">
        <v>16</v>
      </c>
      <c r="G137" s="66" t="s">
        <v>16</v>
      </c>
      <c r="H137" s="1"/>
    </row>
    <row r="138" spans="2:14" ht="12.75" customHeight="1" x14ac:dyDescent="0.2">
      <c r="B138" s="48" t="s">
        <v>43</v>
      </c>
      <c r="C138" s="100">
        <v>1.5</v>
      </c>
      <c r="D138" s="66" t="s">
        <v>16</v>
      </c>
      <c r="E138" s="10" t="s">
        <v>16</v>
      </c>
      <c r="F138" s="10" t="s">
        <v>17</v>
      </c>
      <c r="G138" s="10" t="s">
        <v>17</v>
      </c>
      <c r="H138" s="1"/>
    </row>
    <row r="139" spans="2:14" x14ac:dyDescent="0.2">
      <c r="B139" s="48" t="s">
        <v>44</v>
      </c>
      <c r="C139" s="100">
        <v>0</v>
      </c>
      <c r="D139" s="66" t="s">
        <v>17</v>
      </c>
      <c r="E139" s="10" t="s">
        <v>17</v>
      </c>
      <c r="F139" s="10" t="s">
        <v>17</v>
      </c>
      <c r="G139" s="10" t="s">
        <v>17</v>
      </c>
      <c r="H139" s="1"/>
    </row>
    <row r="140" spans="2:14" x14ac:dyDescent="0.2">
      <c r="B140" s="48" t="s">
        <v>45</v>
      </c>
      <c r="C140" s="100">
        <v>2.5</v>
      </c>
      <c r="D140" s="10" t="s">
        <v>17</v>
      </c>
      <c r="E140" s="10" t="s">
        <v>17</v>
      </c>
      <c r="F140" s="10" t="s">
        <v>17</v>
      </c>
      <c r="G140" s="10" t="s">
        <v>17</v>
      </c>
      <c r="H140" s="1"/>
    </row>
    <row r="141" spans="2:14" x14ac:dyDescent="0.2">
      <c r="B141" s="48" t="s">
        <v>46</v>
      </c>
      <c r="C141" s="100">
        <v>3</v>
      </c>
      <c r="D141" s="10" t="s">
        <v>17</v>
      </c>
      <c r="E141" s="10" t="s">
        <v>17</v>
      </c>
      <c r="F141" s="10" t="s">
        <v>17</v>
      </c>
      <c r="G141" s="10" t="s">
        <v>17</v>
      </c>
      <c r="H141" s="1"/>
    </row>
    <row r="142" spans="2:14" x14ac:dyDescent="0.2">
      <c r="B142" s="48" t="s">
        <v>47</v>
      </c>
      <c r="C142" s="100">
        <v>0</v>
      </c>
      <c r="D142" s="56" t="s">
        <v>17</v>
      </c>
      <c r="E142" s="56" t="s">
        <v>17</v>
      </c>
      <c r="F142" s="56" t="s">
        <v>17</v>
      </c>
      <c r="G142" s="56" t="s">
        <v>17</v>
      </c>
      <c r="H142" s="1"/>
    </row>
    <row r="143" spans="2:14" x14ac:dyDescent="0.2">
      <c r="B143" s="48" t="s">
        <v>367</v>
      </c>
      <c r="C143" s="100">
        <v>0</v>
      </c>
      <c r="D143" s="56" t="s">
        <v>17</v>
      </c>
      <c r="E143" s="56" t="s">
        <v>17</v>
      </c>
      <c r="F143" s="56" t="s">
        <v>17</v>
      </c>
      <c r="G143" s="56" t="s">
        <v>17</v>
      </c>
      <c r="H143" s="1"/>
    </row>
    <row r="144" spans="2:14" ht="12" customHeight="1" x14ac:dyDescent="0.2">
      <c r="B144" s="48" t="s">
        <v>193</v>
      </c>
      <c r="C144" s="152">
        <f>100-C145</f>
        <v>3</v>
      </c>
      <c r="D144" s="195">
        <v>0</v>
      </c>
      <c r="E144" s="195">
        <v>0</v>
      </c>
      <c r="F144" s="194"/>
      <c r="G144" s="194"/>
      <c r="H144" s="1"/>
    </row>
    <row r="145" spans="2:43" x14ac:dyDescent="0.2">
      <c r="B145" s="48" t="s">
        <v>13</v>
      </c>
      <c r="C145" s="152">
        <f>SUM(C137:C143)</f>
        <v>97</v>
      </c>
      <c r="D145" s="160"/>
      <c r="G145" s="27"/>
      <c r="H145" s="1"/>
    </row>
    <row r="146" spans="2:43" x14ac:dyDescent="0.2">
      <c r="E146" s="73"/>
    </row>
    <row r="147" spans="2:43" x14ac:dyDescent="0.2">
      <c r="B147" s="5" t="s">
        <v>269</v>
      </c>
      <c r="C147" s="257">
        <v>0</v>
      </c>
      <c r="D147" s="257">
        <f>C147+1</f>
        <v>1</v>
      </c>
      <c r="E147" s="257">
        <f>D147+1</f>
        <v>2</v>
      </c>
      <c r="F147" s="257">
        <f t="shared" ref="F147:AQ147" si="1">E147+1</f>
        <v>3</v>
      </c>
      <c r="G147" s="257">
        <f>F147+1</f>
        <v>4</v>
      </c>
      <c r="H147" s="257">
        <f t="shared" si="1"/>
        <v>5</v>
      </c>
      <c r="I147" s="257">
        <f t="shared" si="1"/>
        <v>6</v>
      </c>
      <c r="J147" s="257">
        <f t="shared" si="1"/>
        <v>7</v>
      </c>
      <c r="K147" s="257">
        <f t="shared" si="1"/>
        <v>8</v>
      </c>
      <c r="L147" s="257">
        <f t="shared" si="1"/>
        <v>9</v>
      </c>
      <c r="M147" s="257">
        <f t="shared" si="1"/>
        <v>10</v>
      </c>
      <c r="N147" s="257">
        <f t="shared" si="1"/>
        <v>11</v>
      </c>
      <c r="O147" s="257">
        <f t="shared" si="1"/>
        <v>12</v>
      </c>
      <c r="P147" s="257">
        <f t="shared" si="1"/>
        <v>13</v>
      </c>
      <c r="Q147" s="257">
        <f t="shared" si="1"/>
        <v>14</v>
      </c>
      <c r="R147" s="257">
        <f t="shared" si="1"/>
        <v>15</v>
      </c>
      <c r="S147" s="257">
        <f t="shared" si="1"/>
        <v>16</v>
      </c>
      <c r="T147" s="257">
        <f t="shared" si="1"/>
        <v>17</v>
      </c>
      <c r="U147" s="257">
        <f t="shared" si="1"/>
        <v>18</v>
      </c>
      <c r="V147" s="257">
        <f t="shared" si="1"/>
        <v>19</v>
      </c>
      <c r="W147" s="257">
        <f t="shared" si="1"/>
        <v>20</v>
      </c>
      <c r="X147" s="257">
        <f t="shared" si="1"/>
        <v>21</v>
      </c>
      <c r="Y147" s="257">
        <f t="shared" si="1"/>
        <v>22</v>
      </c>
      <c r="Z147" s="257">
        <f t="shared" si="1"/>
        <v>23</v>
      </c>
      <c r="AA147" s="257">
        <f t="shared" si="1"/>
        <v>24</v>
      </c>
      <c r="AB147" s="257">
        <f t="shared" si="1"/>
        <v>25</v>
      </c>
      <c r="AC147" s="257">
        <f t="shared" si="1"/>
        <v>26</v>
      </c>
      <c r="AD147" s="257">
        <f t="shared" si="1"/>
        <v>27</v>
      </c>
      <c r="AE147" s="257">
        <f t="shared" si="1"/>
        <v>28</v>
      </c>
      <c r="AF147" s="257">
        <f t="shared" si="1"/>
        <v>29</v>
      </c>
      <c r="AG147" s="257">
        <f t="shared" si="1"/>
        <v>30</v>
      </c>
      <c r="AH147" s="257">
        <f t="shared" si="1"/>
        <v>31</v>
      </c>
      <c r="AI147" s="257">
        <f t="shared" si="1"/>
        <v>32</v>
      </c>
      <c r="AJ147" s="257">
        <f t="shared" si="1"/>
        <v>33</v>
      </c>
      <c r="AK147" s="257">
        <f t="shared" si="1"/>
        <v>34</v>
      </c>
      <c r="AL147" s="257">
        <f t="shared" si="1"/>
        <v>35</v>
      </c>
      <c r="AM147" s="257">
        <f t="shared" si="1"/>
        <v>36</v>
      </c>
      <c r="AN147" s="257">
        <f t="shared" si="1"/>
        <v>37</v>
      </c>
      <c r="AO147" s="257">
        <f t="shared" si="1"/>
        <v>38</v>
      </c>
      <c r="AP147" s="257">
        <f t="shared" si="1"/>
        <v>39</v>
      </c>
      <c r="AQ147" s="288">
        <f t="shared" si="1"/>
        <v>40</v>
      </c>
    </row>
    <row r="148" spans="2:43" x14ac:dyDescent="0.2">
      <c r="B148" s="302" t="s">
        <v>374</v>
      </c>
      <c r="C148" s="303"/>
      <c r="D148" s="304"/>
      <c r="E148" s="304"/>
      <c r="F148" s="304"/>
      <c r="G148" s="304"/>
      <c r="H148" s="304"/>
      <c r="I148" s="304"/>
      <c r="J148" s="304"/>
      <c r="K148" s="304"/>
      <c r="L148" s="304"/>
      <c r="M148" s="304"/>
      <c r="N148" s="304"/>
      <c r="O148" s="304"/>
      <c r="P148" s="304"/>
      <c r="Q148" s="304"/>
      <c r="R148" s="304"/>
      <c r="S148" s="304"/>
      <c r="T148" s="304"/>
      <c r="U148" s="304"/>
      <c r="V148" s="304"/>
      <c r="W148" s="304"/>
      <c r="X148" s="304"/>
      <c r="Y148" s="304"/>
      <c r="Z148" s="304"/>
      <c r="AA148" s="304"/>
      <c r="AB148" s="304"/>
      <c r="AC148" s="304"/>
      <c r="AD148" s="304"/>
      <c r="AE148" s="304"/>
      <c r="AF148" s="304"/>
      <c r="AG148" s="304"/>
      <c r="AH148" s="304"/>
      <c r="AI148" s="304"/>
      <c r="AJ148" s="304"/>
      <c r="AK148" s="304"/>
      <c r="AL148" s="304"/>
      <c r="AM148" s="304"/>
      <c r="AN148" s="304"/>
      <c r="AO148" s="304"/>
      <c r="AP148" s="304"/>
      <c r="AQ148" s="305"/>
    </row>
    <row r="149" spans="2:43" x14ac:dyDescent="0.2">
      <c r="B149" s="284" t="s">
        <v>375</v>
      </c>
      <c r="C149" s="202">
        <v>0</v>
      </c>
      <c r="D149" s="202">
        <v>938557</v>
      </c>
      <c r="E149" s="202">
        <v>933864</v>
      </c>
      <c r="F149" s="202">
        <v>929195</v>
      </c>
      <c r="G149" s="202">
        <v>924549</v>
      </c>
      <c r="H149" s="202">
        <v>919926</v>
      </c>
      <c r="I149" s="202">
        <v>915327</v>
      </c>
      <c r="J149" s="202">
        <v>910750</v>
      </c>
      <c r="K149" s="202">
        <v>906196</v>
      </c>
      <c r="L149" s="202">
        <v>901665</v>
      </c>
      <c r="M149" s="202">
        <v>897157</v>
      </c>
      <c r="N149" s="202">
        <v>892671</v>
      </c>
      <c r="O149" s="202">
        <v>888208</v>
      </c>
      <c r="P149" s="202">
        <v>883767</v>
      </c>
      <c r="Q149" s="202">
        <v>879348</v>
      </c>
      <c r="R149" s="202">
        <v>874951</v>
      </c>
      <c r="S149" s="202">
        <v>870577</v>
      </c>
      <c r="T149" s="202">
        <v>866224</v>
      </c>
      <c r="U149" s="202">
        <v>861893</v>
      </c>
      <c r="V149" s="202">
        <v>857583</v>
      </c>
      <c r="W149" s="202">
        <v>853295</v>
      </c>
      <c r="X149" s="202">
        <v>849029</v>
      </c>
      <c r="Y149" s="202">
        <v>844784</v>
      </c>
      <c r="Z149" s="202">
        <v>840560</v>
      </c>
      <c r="AA149" s="202">
        <v>836357</v>
      </c>
      <c r="AB149" s="202">
        <v>832175</v>
      </c>
      <c r="AC149" s="202"/>
      <c r="AD149" s="202"/>
      <c r="AE149" s="202"/>
      <c r="AF149" s="202"/>
      <c r="AG149" s="202"/>
      <c r="AH149" s="202"/>
      <c r="AI149" s="202"/>
      <c r="AJ149" s="202"/>
      <c r="AK149" s="202"/>
      <c r="AL149" s="202"/>
      <c r="AM149" s="202"/>
      <c r="AN149" s="202"/>
      <c r="AO149" s="202"/>
      <c r="AP149" s="202"/>
      <c r="AQ149" s="202"/>
    </row>
    <row r="150" spans="2:43" x14ac:dyDescent="0.2">
      <c r="B150" s="284" t="s">
        <v>376</v>
      </c>
      <c r="C150" s="202">
        <v>0</v>
      </c>
      <c r="D150" s="202">
        <v>0</v>
      </c>
      <c r="E150" s="202">
        <v>0</v>
      </c>
      <c r="F150" s="202">
        <v>0</v>
      </c>
      <c r="G150" s="202">
        <v>0</v>
      </c>
      <c r="H150" s="202">
        <v>0</v>
      </c>
      <c r="I150" s="202">
        <v>0</v>
      </c>
      <c r="J150" s="202">
        <v>0</v>
      </c>
      <c r="K150" s="202">
        <v>0</v>
      </c>
      <c r="L150" s="202">
        <v>0</v>
      </c>
      <c r="M150" s="202">
        <v>0</v>
      </c>
      <c r="N150" s="202">
        <v>0</v>
      </c>
      <c r="O150" s="202">
        <v>0</v>
      </c>
      <c r="P150" s="202">
        <v>0</v>
      </c>
      <c r="Q150" s="202">
        <v>0</v>
      </c>
      <c r="R150" s="202">
        <v>0</v>
      </c>
      <c r="S150" s="202">
        <v>0</v>
      </c>
      <c r="T150" s="202">
        <v>0</v>
      </c>
      <c r="U150" s="202">
        <v>0</v>
      </c>
      <c r="V150" s="202">
        <v>0</v>
      </c>
      <c r="W150" s="202">
        <v>0</v>
      </c>
      <c r="X150" s="202">
        <v>0</v>
      </c>
      <c r="Y150" s="202">
        <v>0</v>
      </c>
      <c r="Z150" s="202">
        <v>0</v>
      </c>
      <c r="AA150" s="202">
        <v>0</v>
      </c>
      <c r="AB150" s="202">
        <v>0</v>
      </c>
      <c r="AC150" s="202"/>
      <c r="AD150" s="202"/>
      <c r="AE150" s="202"/>
      <c r="AF150" s="202"/>
      <c r="AG150" s="202"/>
      <c r="AH150" s="202"/>
      <c r="AI150" s="202"/>
      <c r="AJ150" s="202"/>
      <c r="AK150" s="202"/>
      <c r="AL150" s="202"/>
      <c r="AM150" s="202"/>
      <c r="AN150" s="202"/>
      <c r="AO150" s="202"/>
      <c r="AP150" s="202"/>
      <c r="AQ150" s="202"/>
    </row>
    <row r="151" spans="2:43" x14ac:dyDescent="0.2">
      <c r="B151" s="284" t="s">
        <v>377</v>
      </c>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row>
    <row r="152" spans="2:43" x14ac:dyDescent="0.2">
      <c r="B152" s="284" t="s">
        <v>378</v>
      </c>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c r="AA152" s="202"/>
      <c r="AB152" s="202"/>
      <c r="AC152" s="202"/>
      <c r="AD152" s="202"/>
      <c r="AE152" s="202"/>
      <c r="AF152" s="202"/>
      <c r="AG152" s="202"/>
      <c r="AH152" s="202"/>
      <c r="AI152" s="202"/>
      <c r="AJ152" s="202"/>
      <c r="AK152" s="202"/>
      <c r="AL152" s="202"/>
      <c r="AM152" s="202"/>
      <c r="AN152" s="202"/>
      <c r="AO152" s="202"/>
      <c r="AP152" s="202"/>
      <c r="AQ152" s="202"/>
    </row>
    <row r="153" spans="2:43" x14ac:dyDescent="0.2">
      <c r="B153" s="284" t="s">
        <v>379</v>
      </c>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row>
    <row r="154" spans="2:43" x14ac:dyDescent="0.2">
      <c r="B154" s="284" t="s">
        <v>380</v>
      </c>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row>
    <row r="155" spans="2:43" x14ac:dyDescent="0.2">
      <c r="B155" s="308" t="s">
        <v>381</v>
      </c>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6"/>
    </row>
    <row r="156" spans="2:43" x14ac:dyDescent="0.2">
      <c r="B156" s="306" t="s">
        <v>354</v>
      </c>
      <c r="C156" s="307"/>
      <c r="D156" s="287"/>
      <c r="E156" s="287"/>
      <c r="F156" s="287"/>
      <c r="G156" s="287">
        <v>11.4017</v>
      </c>
      <c r="H156" s="287">
        <v>11.5158</v>
      </c>
      <c r="I156" s="287">
        <v>11.6309</v>
      </c>
      <c r="J156" s="287">
        <v>11.747199999999999</v>
      </c>
      <c r="K156" s="287">
        <v>11.864699999999999</v>
      </c>
      <c r="L156" s="287">
        <v>11.9833</v>
      </c>
      <c r="M156" s="287">
        <v>12.103199999999999</v>
      </c>
      <c r="N156" s="287">
        <v>12.2242</v>
      </c>
      <c r="O156" s="287">
        <v>12.346500000000001</v>
      </c>
      <c r="P156" s="287">
        <v>12.469900000000001</v>
      </c>
      <c r="Q156" s="287">
        <v>12.5946</v>
      </c>
      <c r="R156" s="287">
        <v>12.720599999999999</v>
      </c>
      <c r="S156" s="287">
        <v>12.847799999999999</v>
      </c>
      <c r="T156" s="287">
        <v>12.9762</v>
      </c>
      <c r="U156" s="287">
        <v>13.106</v>
      </c>
      <c r="V156" s="287">
        <v>13.2371</v>
      </c>
      <c r="W156" s="287">
        <v>13.369400000000001</v>
      </c>
      <c r="X156" s="287">
        <v>13.5031</v>
      </c>
      <c r="Y156" s="287">
        <v>13.638199999999999</v>
      </c>
      <c r="Z156" s="287">
        <v>13.7745</v>
      </c>
      <c r="AA156" s="287">
        <v>13.9123</v>
      </c>
      <c r="AB156" s="287">
        <v>14.051399999999999</v>
      </c>
      <c r="AC156" s="287"/>
      <c r="AD156" s="287"/>
      <c r="AE156" s="287"/>
      <c r="AF156" s="287"/>
      <c r="AG156" s="287"/>
      <c r="AH156" s="287"/>
      <c r="AI156" s="287"/>
      <c r="AJ156" s="287"/>
      <c r="AK156" s="287"/>
      <c r="AL156" s="287"/>
      <c r="AM156" s="287"/>
      <c r="AN156" s="287"/>
      <c r="AO156" s="287"/>
      <c r="AP156" s="287"/>
      <c r="AQ156" s="287"/>
    </row>
    <row r="157" spans="2:43" x14ac:dyDescent="0.2">
      <c r="B157" s="284" t="s">
        <v>357</v>
      </c>
      <c r="C157" s="202">
        <v>0</v>
      </c>
      <c r="D157" s="202">
        <v>103865</v>
      </c>
      <c r="E157" s="202">
        <v>104379</v>
      </c>
      <c r="F157" s="202">
        <v>104895</v>
      </c>
      <c r="G157" s="202">
        <v>105415</v>
      </c>
      <c r="H157" s="202">
        <v>105937</v>
      </c>
      <c r="I157" s="202">
        <v>106461</v>
      </c>
      <c r="J157" s="202">
        <v>106988</v>
      </c>
      <c r="K157" s="202">
        <v>107517</v>
      </c>
      <c r="L157" s="202">
        <v>108050</v>
      </c>
      <c r="M157" s="202">
        <v>108585</v>
      </c>
      <c r="N157" s="202">
        <v>109122</v>
      </c>
      <c r="O157" s="202">
        <v>109662</v>
      </c>
      <c r="P157" s="202">
        <v>110205</v>
      </c>
      <c r="Q157" s="202">
        <v>110751</v>
      </c>
      <c r="R157" s="202">
        <v>111299</v>
      </c>
      <c r="S157" s="202">
        <v>111850</v>
      </c>
      <c r="T157" s="202">
        <v>112403</v>
      </c>
      <c r="U157" s="202">
        <v>112960</v>
      </c>
      <c r="V157" s="202">
        <v>113519</v>
      </c>
      <c r="W157" s="202">
        <v>114081</v>
      </c>
      <c r="X157" s="202">
        <v>114645</v>
      </c>
      <c r="Y157" s="202">
        <v>115213</v>
      </c>
      <c r="Z157" s="202">
        <v>115783</v>
      </c>
      <c r="AA157" s="202">
        <v>116356</v>
      </c>
      <c r="AB157" s="202">
        <v>116932</v>
      </c>
      <c r="AC157" s="202"/>
      <c r="AD157" s="202"/>
      <c r="AE157" s="202"/>
      <c r="AF157" s="202"/>
      <c r="AG157" s="202"/>
      <c r="AH157" s="202"/>
      <c r="AI157" s="202"/>
      <c r="AJ157" s="202"/>
      <c r="AK157" s="202"/>
      <c r="AL157" s="202"/>
      <c r="AM157" s="202"/>
      <c r="AN157" s="202"/>
      <c r="AO157" s="202"/>
      <c r="AP157" s="202"/>
      <c r="AQ157" s="202"/>
    </row>
    <row r="158" spans="2:43" x14ac:dyDescent="0.2">
      <c r="B158" s="285" t="s">
        <v>355</v>
      </c>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row>
    <row r="159" spans="2:43" x14ac:dyDescent="0.2">
      <c r="B159" s="285" t="s">
        <v>356</v>
      </c>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row>
    <row r="160" spans="2:43" x14ac:dyDescent="0.2">
      <c r="B160" s="285" t="s">
        <v>415</v>
      </c>
      <c r="C160" s="202"/>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row>
    <row r="161" spans="2:43" ht="13.5" customHeight="1" x14ac:dyDescent="0.2">
      <c r="B161" s="260" t="s">
        <v>337</v>
      </c>
    </row>
    <row r="162" spans="2:43" ht="13.5" customHeight="1" x14ac:dyDescent="0.2">
      <c r="B162" s="75" t="s">
        <v>317</v>
      </c>
      <c r="C162" s="202">
        <v>0</v>
      </c>
      <c r="D162" s="202">
        <v>50134.9</v>
      </c>
      <c r="E162" s="202">
        <v>51431.9</v>
      </c>
      <c r="F162" s="202">
        <v>52762.1</v>
      </c>
      <c r="G162" s="202">
        <v>54126.5</v>
      </c>
      <c r="H162" s="202">
        <v>55525.9</v>
      </c>
      <c r="I162" s="202">
        <v>56961.1</v>
      </c>
      <c r="J162" s="202">
        <v>58433.7</v>
      </c>
      <c r="K162" s="202">
        <v>59944.1</v>
      </c>
      <c r="L162" s="202">
        <v>61493.3</v>
      </c>
      <c r="M162" s="202">
        <v>63082.2</v>
      </c>
      <c r="N162" s="202">
        <v>64711.8</v>
      </c>
      <c r="O162" s="202">
        <v>66383.199999999997</v>
      </c>
      <c r="P162" s="202">
        <v>68097.5</v>
      </c>
      <c r="Q162" s="202">
        <v>69855.7</v>
      </c>
      <c r="R162" s="202">
        <v>71659</v>
      </c>
      <c r="S162" s="202">
        <v>73508.5</v>
      </c>
      <c r="T162" s="202">
        <v>75405.3</v>
      </c>
      <c r="U162" s="202">
        <v>77350.8</v>
      </c>
      <c r="V162" s="202">
        <v>79346.100000000006</v>
      </c>
      <c r="W162" s="202">
        <v>81392.600000000006</v>
      </c>
      <c r="X162" s="202">
        <v>83491.399999999994</v>
      </c>
      <c r="Y162" s="202">
        <v>85644</v>
      </c>
      <c r="Z162" s="202">
        <v>87851.6</v>
      </c>
      <c r="AA162" s="202">
        <v>90115.8</v>
      </c>
      <c r="AB162" s="202">
        <v>92438</v>
      </c>
      <c r="AC162" s="202"/>
      <c r="AD162" s="202"/>
      <c r="AE162" s="202"/>
      <c r="AF162" s="202"/>
      <c r="AG162" s="202"/>
      <c r="AH162" s="202"/>
      <c r="AI162" s="202"/>
      <c r="AJ162" s="202"/>
      <c r="AK162" s="202"/>
      <c r="AL162" s="202"/>
      <c r="AM162" s="202"/>
      <c r="AN162" s="202"/>
      <c r="AO162" s="202"/>
      <c r="AP162" s="202"/>
      <c r="AQ162" s="202"/>
    </row>
    <row r="163" spans="2:43" ht="13.5" customHeight="1" x14ac:dyDescent="0.2">
      <c r="B163" s="75" t="s">
        <v>324</v>
      </c>
      <c r="C163" s="287">
        <v>0</v>
      </c>
      <c r="D163" s="287">
        <v>104614</v>
      </c>
      <c r="E163" s="287">
        <v>107230</v>
      </c>
      <c r="F163" s="287">
        <v>109911</v>
      </c>
      <c r="G163" s="287">
        <v>112658</v>
      </c>
      <c r="H163" s="287">
        <v>115475</v>
      </c>
      <c r="I163" s="287">
        <v>118362</v>
      </c>
      <c r="J163" s="287">
        <v>121321</v>
      </c>
      <c r="K163" s="287">
        <v>124354</v>
      </c>
      <c r="L163" s="287">
        <v>127463</v>
      </c>
      <c r="M163" s="287">
        <v>130649</v>
      </c>
      <c r="N163" s="287">
        <v>133915</v>
      </c>
      <c r="O163" s="287">
        <v>137263</v>
      </c>
      <c r="P163" s="287">
        <v>140695</v>
      </c>
      <c r="Q163" s="287">
        <v>144212</v>
      </c>
      <c r="R163" s="287">
        <v>147818</v>
      </c>
      <c r="S163" s="287">
        <v>151513</v>
      </c>
      <c r="T163" s="287">
        <v>155301</v>
      </c>
      <c r="U163" s="287">
        <v>159183</v>
      </c>
      <c r="V163" s="287">
        <v>163163</v>
      </c>
      <c r="W163" s="287">
        <v>167242</v>
      </c>
      <c r="X163" s="287">
        <v>171423</v>
      </c>
      <c r="Y163" s="287">
        <v>175709</v>
      </c>
      <c r="Z163" s="287">
        <v>180101</v>
      </c>
      <c r="AA163" s="287">
        <v>184604</v>
      </c>
      <c r="AB163" s="287">
        <v>189219</v>
      </c>
      <c r="AC163" s="287"/>
      <c r="AD163" s="287"/>
      <c r="AE163" s="287"/>
      <c r="AF163" s="287"/>
      <c r="AG163" s="287"/>
      <c r="AH163" s="287"/>
      <c r="AI163" s="287"/>
      <c r="AJ163" s="287"/>
      <c r="AK163" s="287"/>
      <c r="AL163" s="287"/>
      <c r="AM163" s="287"/>
      <c r="AN163" s="287"/>
      <c r="AO163" s="287"/>
      <c r="AP163" s="287"/>
      <c r="AQ163" s="287"/>
    </row>
    <row r="164" spans="2:43" ht="13.5" customHeight="1" x14ac:dyDescent="0.2">
      <c r="B164" s="260" t="s">
        <v>270</v>
      </c>
      <c r="C164" s="263"/>
      <c r="D164" s="263"/>
      <c r="E164" s="263"/>
      <c r="F164" s="263"/>
      <c r="G164" s="263"/>
      <c r="H164" s="263"/>
      <c r="I164" s="263"/>
      <c r="J164" s="263"/>
      <c r="K164" s="263"/>
      <c r="L164" s="263"/>
      <c r="M164" s="263"/>
      <c r="N164" s="263"/>
      <c r="O164" s="263"/>
      <c r="P164" s="263"/>
      <c r="Q164" s="263"/>
      <c r="R164" s="263"/>
      <c r="S164" s="263"/>
      <c r="T164" s="263"/>
      <c r="U164" s="263"/>
      <c r="V164" s="263"/>
      <c r="W164" s="263"/>
      <c r="X164" s="263"/>
      <c r="Y164" s="263"/>
      <c r="Z164" s="263"/>
      <c r="AA164" s="263"/>
      <c r="AB164" s="263"/>
      <c r="AC164" s="263"/>
      <c r="AD164" s="263"/>
      <c r="AE164" s="263"/>
      <c r="AF164" s="263"/>
      <c r="AG164" s="263"/>
      <c r="AH164" s="263"/>
      <c r="AI164" s="263"/>
      <c r="AJ164" s="263"/>
      <c r="AK164" s="263"/>
      <c r="AL164" s="263"/>
      <c r="AM164" s="263"/>
      <c r="AN164" s="263"/>
      <c r="AO164" s="263"/>
      <c r="AP164" s="263"/>
      <c r="AQ164" s="264"/>
    </row>
    <row r="165" spans="2:43" ht="13.5" customHeight="1" x14ac:dyDescent="0.2">
      <c r="B165" s="75" t="s">
        <v>226</v>
      </c>
      <c r="C165" s="261"/>
      <c r="D165" s="262"/>
      <c r="E165" s="262"/>
      <c r="F165" s="262"/>
      <c r="G165" s="262"/>
      <c r="H165" s="262"/>
      <c r="I165" s="262"/>
      <c r="J165" s="262"/>
      <c r="K165" s="262"/>
      <c r="L165" s="262"/>
      <c r="M165" s="262"/>
      <c r="N165" s="262"/>
      <c r="O165" s="262"/>
      <c r="P165" s="262"/>
      <c r="Q165" s="262"/>
      <c r="R165" s="262"/>
      <c r="S165" s="262"/>
      <c r="T165" s="262"/>
      <c r="U165" s="262"/>
      <c r="V165" s="262"/>
      <c r="W165" s="262"/>
      <c r="X165" s="262"/>
      <c r="Y165" s="262"/>
      <c r="Z165" s="262"/>
      <c r="AA165" s="262"/>
      <c r="AB165" s="262"/>
      <c r="AC165" s="262"/>
      <c r="AD165" s="262"/>
      <c r="AE165" s="262"/>
      <c r="AF165" s="262"/>
      <c r="AG165" s="262"/>
      <c r="AH165" s="262"/>
      <c r="AI165" s="262"/>
      <c r="AJ165" s="262"/>
      <c r="AK165" s="262"/>
      <c r="AL165" s="262"/>
      <c r="AM165" s="262"/>
      <c r="AN165" s="262"/>
      <c r="AO165" s="262"/>
      <c r="AP165" s="262"/>
      <c r="AQ165" s="262"/>
    </row>
    <row r="166" spans="2:43" x14ac:dyDescent="0.2">
      <c r="B166" s="48" t="s">
        <v>12</v>
      </c>
      <c r="C166" s="258"/>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c r="AA166" s="259"/>
      <c r="AB166" s="259"/>
      <c r="AC166" s="259"/>
      <c r="AD166" s="259"/>
      <c r="AE166" s="259"/>
      <c r="AF166" s="259"/>
      <c r="AG166" s="259"/>
      <c r="AH166" s="259"/>
      <c r="AI166" s="259"/>
      <c r="AJ166" s="259"/>
      <c r="AK166" s="259"/>
      <c r="AL166" s="259"/>
      <c r="AM166" s="259"/>
      <c r="AN166" s="259"/>
      <c r="AO166" s="259"/>
      <c r="AP166" s="259"/>
      <c r="AQ166" s="259"/>
    </row>
    <row r="167" spans="2:43" ht="12" customHeight="1" x14ac:dyDescent="0.2">
      <c r="B167" s="265" t="s">
        <v>14</v>
      </c>
      <c r="C167" s="266"/>
      <c r="D167" s="267"/>
      <c r="E167" s="267"/>
      <c r="F167" s="267"/>
      <c r="G167" s="267"/>
      <c r="H167" s="267"/>
      <c r="I167" s="267"/>
      <c r="J167" s="267"/>
      <c r="K167" s="267"/>
      <c r="L167" s="267"/>
      <c r="M167" s="267"/>
      <c r="N167" s="267"/>
      <c r="O167" s="267"/>
      <c r="P167" s="267"/>
      <c r="Q167" s="267"/>
      <c r="R167" s="267"/>
      <c r="S167" s="267"/>
      <c r="T167" s="267"/>
      <c r="U167" s="267"/>
      <c r="V167" s="267"/>
      <c r="W167" s="267"/>
      <c r="X167" s="267"/>
      <c r="Y167" s="267"/>
      <c r="Z167" s="267"/>
      <c r="AA167" s="267"/>
      <c r="AB167" s="267"/>
      <c r="AC167" s="267"/>
      <c r="AD167" s="267"/>
      <c r="AE167" s="267"/>
      <c r="AF167" s="267"/>
      <c r="AG167" s="267"/>
      <c r="AH167" s="267"/>
      <c r="AI167" s="267"/>
      <c r="AJ167" s="267"/>
      <c r="AK167" s="267"/>
      <c r="AL167" s="267"/>
      <c r="AM167" s="267"/>
      <c r="AN167" s="267"/>
      <c r="AO167" s="267"/>
      <c r="AP167" s="267"/>
      <c r="AQ167" s="267"/>
    </row>
    <row r="168" spans="2:43" ht="12" customHeight="1" x14ac:dyDescent="0.2">
      <c r="B168" s="260" t="s">
        <v>276</v>
      </c>
      <c r="C168" s="263"/>
      <c r="D168" s="263"/>
      <c r="E168" s="263"/>
      <c r="F168" s="263"/>
      <c r="G168" s="263"/>
      <c r="H168" s="263"/>
      <c r="I168" s="263"/>
      <c r="J168" s="263"/>
      <c r="K168" s="263"/>
      <c r="L168" s="263"/>
      <c r="M168" s="263"/>
      <c r="N168" s="263"/>
      <c r="O168" s="263"/>
      <c r="P168" s="263"/>
      <c r="Q168" s="263"/>
      <c r="R168" s="263"/>
      <c r="S168" s="263"/>
      <c r="T168" s="263"/>
      <c r="U168" s="263"/>
      <c r="V168" s="263"/>
      <c r="W168" s="263"/>
      <c r="X168" s="263"/>
      <c r="Y168" s="263"/>
      <c r="Z168" s="263"/>
      <c r="AA168" s="263"/>
      <c r="AB168" s="263"/>
      <c r="AC168" s="263"/>
      <c r="AD168" s="263"/>
      <c r="AE168" s="263"/>
      <c r="AF168" s="263"/>
      <c r="AG168" s="263"/>
      <c r="AH168" s="263"/>
      <c r="AI168" s="263"/>
      <c r="AJ168" s="263"/>
      <c r="AK168" s="263"/>
      <c r="AL168" s="263"/>
      <c r="AM168" s="263"/>
      <c r="AN168" s="263"/>
      <c r="AO168" s="263"/>
      <c r="AP168" s="263"/>
      <c r="AQ168" s="264"/>
    </row>
    <row r="169" spans="2:43" ht="12" customHeight="1" x14ac:dyDescent="0.2">
      <c r="B169" s="75" t="s">
        <v>105</v>
      </c>
      <c r="C169" s="267">
        <v>0</v>
      </c>
      <c r="D169" s="267">
        <v>7</v>
      </c>
      <c r="E169" s="262">
        <v>7</v>
      </c>
      <c r="F169" s="262">
        <v>7</v>
      </c>
      <c r="G169" s="262">
        <v>7</v>
      </c>
      <c r="H169" s="262">
        <v>7</v>
      </c>
      <c r="I169" s="262">
        <v>7</v>
      </c>
      <c r="J169" s="262">
        <v>7</v>
      </c>
      <c r="K169" s="262">
        <v>7</v>
      </c>
      <c r="L169" s="262">
        <v>7</v>
      </c>
      <c r="M169" s="262">
        <v>7</v>
      </c>
      <c r="N169" s="262">
        <v>7</v>
      </c>
      <c r="O169" s="262">
        <v>7</v>
      </c>
      <c r="P169" s="262">
        <v>7</v>
      </c>
      <c r="Q169" s="262">
        <v>7</v>
      </c>
      <c r="R169" s="262">
        <v>7</v>
      </c>
      <c r="S169" s="262">
        <v>7</v>
      </c>
      <c r="T169" s="262">
        <v>7</v>
      </c>
      <c r="U169" s="262">
        <v>7</v>
      </c>
      <c r="V169" s="262">
        <v>7</v>
      </c>
      <c r="W169" s="262">
        <v>7</v>
      </c>
      <c r="X169" s="262">
        <v>7</v>
      </c>
      <c r="Y169" s="262">
        <v>7</v>
      </c>
      <c r="Z169" s="262">
        <v>7</v>
      </c>
      <c r="AA169" s="262">
        <v>7</v>
      </c>
      <c r="AB169" s="262">
        <v>7</v>
      </c>
      <c r="AC169" s="262"/>
      <c r="AD169" s="262"/>
      <c r="AE169" s="262"/>
      <c r="AF169" s="262"/>
      <c r="AG169" s="262"/>
      <c r="AH169" s="262"/>
      <c r="AI169" s="262"/>
      <c r="AJ169" s="262"/>
      <c r="AK169" s="262"/>
      <c r="AL169" s="262"/>
      <c r="AM169" s="262"/>
      <c r="AN169" s="262"/>
      <c r="AO169" s="262"/>
      <c r="AP169" s="262"/>
      <c r="AQ169" s="262"/>
    </row>
    <row r="170" spans="2:43" ht="12" customHeight="1" x14ac:dyDescent="0.2">
      <c r="B170" s="265" t="s">
        <v>104</v>
      </c>
      <c r="C170" s="267">
        <v>0</v>
      </c>
      <c r="D170" s="267">
        <v>21</v>
      </c>
      <c r="E170" s="267">
        <v>21</v>
      </c>
      <c r="F170" s="267">
        <v>21</v>
      </c>
      <c r="G170" s="267">
        <v>21</v>
      </c>
      <c r="H170" s="267">
        <v>21</v>
      </c>
      <c r="I170" s="267">
        <v>21</v>
      </c>
      <c r="J170" s="267">
        <v>21</v>
      </c>
      <c r="K170" s="267">
        <v>21</v>
      </c>
      <c r="L170" s="267">
        <v>21</v>
      </c>
      <c r="M170" s="267">
        <v>21</v>
      </c>
      <c r="N170" s="267">
        <v>21</v>
      </c>
      <c r="O170" s="267">
        <v>21</v>
      </c>
      <c r="P170" s="267">
        <v>21</v>
      </c>
      <c r="Q170" s="267">
        <v>21</v>
      </c>
      <c r="R170" s="267">
        <v>21</v>
      </c>
      <c r="S170" s="267">
        <v>21</v>
      </c>
      <c r="T170" s="267">
        <v>21</v>
      </c>
      <c r="U170" s="267">
        <v>21</v>
      </c>
      <c r="V170" s="267">
        <v>21</v>
      </c>
      <c r="W170" s="267">
        <v>21</v>
      </c>
      <c r="X170" s="267">
        <v>21</v>
      </c>
      <c r="Y170" s="267">
        <v>21</v>
      </c>
      <c r="Z170" s="267">
        <v>21</v>
      </c>
      <c r="AA170" s="267">
        <v>21</v>
      </c>
      <c r="AB170" s="267">
        <v>21</v>
      </c>
      <c r="AC170" s="267"/>
      <c r="AD170" s="267"/>
      <c r="AE170" s="267"/>
      <c r="AF170" s="267"/>
      <c r="AG170" s="267"/>
      <c r="AH170" s="267"/>
      <c r="AI170" s="267"/>
      <c r="AJ170" s="267"/>
      <c r="AK170" s="267"/>
      <c r="AL170" s="267"/>
      <c r="AM170" s="267"/>
      <c r="AN170" s="267"/>
      <c r="AO170" s="267"/>
      <c r="AP170" s="267"/>
      <c r="AQ170" s="267"/>
    </row>
    <row r="171" spans="2:43" x14ac:dyDescent="0.2">
      <c r="B171" s="260" t="s">
        <v>272</v>
      </c>
      <c r="C171" s="263"/>
      <c r="D171" s="263"/>
      <c r="E171" s="263"/>
      <c r="F171" s="263"/>
      <c r="G171" s="263"/>
      <c r="H171" s="263"/>
      <c r="I171" s="263"/>
      <c r="J171" s="263"/>
      <c r="K171" s="263"/>
      <c r="L171" s="263"/>
      <c r="M171" s="263"/>
      <c r="N171" s="263"/>
      <c r="O171" s="263"/>
      <c r="P171" s="263"/>
      <c r="Q171" s="263"/>
      <c r="R171" s="263"/>
      <c r="S171" s="263"/>
      <c r="T171" s="263"/>
      <c r="U171" s="263"/>
      <c r="V171" s="263"/>
      <c r="W171" s="263"/>
      <c r="X171" s="263"/>
      <c r="Y171" s="263"/>
      <c r="Z171" s="263"/>
      <c r="AA171" s="263"/>
      <c r="AB171" s="263"/>
      <c r="AC171" s="263"/>
      <c r="AD171" s="263"/>
      <c r="AE171" s="263"/>
      <c r="AF171" s="263"/>
      <c r="AG171" s="263"/>
      <c r="AH171" s="263"/>
      <c r="AI171" s="263"/>
      <c r="AJ171" s="263"/>
      <c r="AK171" s="263"/>
      <c r="AL171" s="263"/>
      <c r="AM171" s="263"/>
      <c r="AN171" s="263"/>
      <c r="AO171" s="263"/>
      <c r="AP171" s="263"/>
      <c r="AQ171" s="264"/>
    </row>
    <row r="172" spans="2:43" x14ac:dyDescent="0.2">
      <c r="B172" s="75" t="s">
        <v>4</v>
      </c>
      <c r="C172" s="261"/>
      <c r="D172" s="262"/>
      <c r="E172" s="262"/>
      <c r="F172" s="262"/>
      <c r="G172" s="262"/>
      <c r="H172" s="262"/>
      <c r="I172" s="262"/>
      <c r="J172" s="262"/>
      <c r="K172" s="262"/>
      <c r="L172" s="262"/>
      <c r="M172" s="262"/>
      <c r="N172" s="262"/>
      <c r="O172" s="262"/>
      <c r="P172" s="262"/>
      <c r="Q172" s="262"/>
      <c r="R172" s="262"/>
      <c r="S172" s="262"/>
      <c r="T172" s="262"/>
      <c r="U172" s="262"/>
      <c r="V172" s="262"/>
      <c r="W172" s="262"/>
      <c r="X172" s="262"/>
      <c r="Y172" s="262"/>
      <c r="Z172" s="262"/>
      <c r="AA172" s="262"/>
      <c r="AB172" s="262"/>
      <c r="AC172" s="262"/>
      <c r="AD172" s="262"/>
      <c r="AE172" s="262"/>
      <c r="AF172" s="262"/>
      <c r="AG172" s="262"/>
      <c r="AH172" s="262"/>
      <c r="AI172" s="262"/>
      <c r="AJ172" s="262"/>
      <c r="AK172" s="262"/>
      <c r="AL172" s="262"/>
      <c r="AM172" s="262"/>
      <c r="AN172" s="262"/>
      <c r="AO172" s="262"/>
      <c r="AP172" s="262"/>
      <c r="AQ172" s="262"/>
    </row>
    <row r="173" spans="2:43" x14ac:dyDescent="0.2">
      <c r="B173" s="48" t="s">
        <v>5</v>
      </c>
      <c r="C173" s="258"/>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c r="AA173" s="259"/>
      <c r="AB173" s="259"/>
      <c r="AC173" s="259"/>
      <c r="AD173" s="259"/>
      <c r="AE173" s="259"/>
      <c r="AF173" s="259"/>
      <c r="AG173" s="259"/>
      <c r="AH173" s="259"/>
      <c r="AI173" s="259"/>
      <c r="AJ173" s="259"/>
      <c r="AK173" s="259"/>
      <c r="AL173" s="259"/>
      <c r="AM173" s="259"/>
      <c r="AN173" s="259"/>
      <c r="AO173" s="259"/>
      <c r="AP173" s="259"/>
      <c r="AQ173" s="259"/>
    </row>
    <row r="174" spans="2:43" x14ac:dyDescent="0.2">
      <c r="B174" s="48" t="s">
        <v>182</v>
      </c>
      <c r="C174" s="258"/>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59"/>
      <c r="AC174" s="259"/>
      <c r="AD174" s="259"/>
      <c r="AE174" s="259"/>
      <c r="AF174" s="259"/>
      <c r="AG174" s="259"/>
      <c r="AH174" s="259"/>
      <c r="AI174" s="259"/>
      <c r="AJ174" s="259"/>
      <c r="AK174" s="259"/>
      <c r="AL174" s="259"/>
      <c r="AM174" s="259"/>
      <c r="AN174" s="259"/>
      <c r="AO174" s="259"/>
      <c r="AP174" s="259"/>
      <c r="AQ174" s="259"/>
    </row>
    <row r="175" spans="2:43" x14ac:dyDescent="0.2">
      <c r="B175" s="265" t="s">
        <v>183</v>
      </c>
      <c r="C175" s="266"/>
      <c r="D175" s="267"/>
      <c r="E175" s="267"/>
      <c r="F175" s="267"/>
      <c r="G175" s="267"/>
      <c r="H175" s="267"/>
      <c r="I175" s="267"/>
      <c r="J175" s="267"/>
      <c r="K175" s="267"/>
      <c r="L175" s="267"/>
      <c r="M175" s="267"/>
      <c r="N175" s="267"/>
      <c r="O175" s="267"/>
      <c r="P175" s="267"/>
      <c r="Q175" s="267"/>
      <c r="R175" s="267"/>
      <c r="S175" s="267"/>
      <c r="T175" s="267"/>
      <c r="U175" s="267"/>
      <c r="V175" s="267"/>
      <c r="W175" s="267"/>
      <c r="X175" s="267"/>
      <c r="Y175" s="267"/>
      <c r="Z175" s="267"/>
      <c r="AA175" s="267"/>
      <c r="AB175" s="267"/>
      <c r="AC175" s="267"/>
      <c r="AD175" s="267"/>
      <c r="AE175" s="267"/>
      <c r="AF175" s="267"/>
      <c r="AG175" s="267"/>
      <c r="AH175" s="267"/>
      <c r="AI175" s="267"/>
      <c r="AJ175" s="267"/>
      <c r="AK175" s="267"/>
      <c r="AL175" s="267"/>
      <c r="AM175" s="267"/>
      <c r="AN175" s="267"/>
      <c r="AO175" s="267"/>
      <c r="AP175" s="267"/>
      <c r="AQ175" s="267"/>
    </row>
    <row r="176" spans="2:43" x14ac:dyDescent="0.2">
      <c r="B176" s="260" t="s">
        <v>417</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1"/>
    </row>
    <row r="177" spans="2:103" x14ac:dyDescent="0.2">
      <c r="B177" s="318" t="s">
        <v>418</v>
      </c>
      <c r="C177" s="261"/>
      <c r="D177" s="262">
        <v>0</v>
      </c>
      <c r="E177" s="262">
        <v>0</v>
      </c>
      <c r="F177" s="262">
        <v>0</v>
      </c>
      <c r="G177" s="262">
        <v>0</v>
      </c>
      <c r="H177" s="262">
        <v>0</v>
      </c>
      <c r="I177" s="262">
        <v>0</v>
      </c>
      <c r="J177" s="262">
        <v>0</v>
      </c>
      <c r="K177" s="262">
        <v>0</v>
      </c>
      <c r="L177" s="262">
        <v>0</v>
      </c>
      <c r="M177" s="262">
        <v>0</v>
      </c>
      <c r="N177" s="262">
        <v>0</v>
      </c>
      <c r="O177" s="262">
        <v>0</v>
      </c>
      <c r="P177" s="262">
        <v>0</v>
      </c>
      <c r="Q177" s="262">
        <v>0</v>
      </c>
      <c r="R177" s="262">
        <v>0</v>
      </c>
      <c r="S177" s="262">
        <v>0</v>
      </c>
      <c r="T177" s="262">
        <v>0</v>
      </c>
      <c r="U177" s="262">
        <v>0</v>
      </c>
      <c r="V177" s="262">
        <v>0</v>
      </c>
      <c r="W177" s="262">
        <v>0</v>
      </c>
      <c r="X177" s="262">
        <v>0</v>
      </c>
      <c r="Y177" s="262">
        <v>0</v>
      </c>
      <c r="Z177" s="262">
        <v>0</v>
      </c>
      <c r="AA177" s="262">
        <v>0</v>
      </c>
      <c r="AB177" s="262">
        <v>0</v>
      </c>
      <c r="AC177" s="262"/>
      <c r="AD177" s="262"/>
      <c r="AE177" s="262"/>
      <c r="AF177" s="262"/>
      <c r="AG177" s="262"/>
      <c r="AH177" s="262"/>
      <c r="AI177" s="262"/>
      <c r="AJ177" s="262"/>
      <c r="AK177" s="262"/>
      <c r="AL177" s="262"/>
      <c r="AM177" s="262"/>
      <c r="AN177" s="262"/>
      <c r="AO177" s="262"/>
      <c r="AP177" s="262"/>
      <c r="AQ177" s="262"/>
    </row>
    <row r="178" spans="2:103" x14ac:dyDescent="0.2">
      <c r="B178" s="318" t="s">
        <v>419</v>
      </c>
      <c r="C178" s="261"/>
      <c r="D178" s="262">
        <v>0</v>
      </c>
      <c r="E178" s="262">
        <v>0</v>
      </c>
      <c r="F178" s="262">
        <v>0</v>
      </c>
      <c r="G178" s="262">
        <v>0</v>
      </c>
      <c r="H178" s="262">
        <v>0</v>
      </c>
      <c r="I178" s="262">
        <v>0</v>
      </c>
      <c r="J178" s="262">
        <v>0</v>
      </c>
      <c r="K178" s="262">
        <v>0</v>
      </c>
      <c r="L178" s="262">
        <v>0</v>
      </c>
      <c r="M178" s="262">
        <v>0</v>
      </c>
      <c r="N178" s="262">
        <v>0</v>
      </c>
      <c r="O178" s="262">
        <v>0</v>
      </c>
      <c r="P178" s="262">
        <v>0</v>
      </c>
      <c r="Q178" s="262">
        <v>0</v>
      </c>
      <c r="R178" s="262">
        <v>0</v>
      </c>
      <c r="S178" s="262">
        <v>0</v>
      </c>
      <c r="T178" s="262">
        <v>0</v>
      </c>
      <c r="U178" s="262">
        <v>0</v>
      </c>
      <c r="V178" s="262">
        <v>0</v>
      </c>
      <c r="W178" s="262">
        <v>0</v>
      </c>
      <c r="X178" s="262">
        <v>0</v>
      </c>
      <c r="Y178" s="262">
        <v>0</v>
      </c>
      <c r="Z178" s="262">
        <v>0</v>
      </c>
      <c r="AA178" s="262">
        <v>0</v>
      </c>
      <c r="AB178" s="262">
        <v>0</v>
      </c>
      <c r="AC178" s="262"/>
      <c r="AD178" s="262"/>
      <c r="AE178" s="262"/>
      <c r="AF178" s="262"/>
      <c r="AG178" s="262"/>
      <c r="AH178" s="262"/>
      <c r="AI178" s="262"/>
      <c r="AJ178" s="262"/>
      <c r="AK178" s="262"/>
      <c r="AL178" s="262"/>
      <c r="AM178" s="262"/>
      <c r="AN178" s="262"/>
      <c r="AO178" s="262"/>
      <c r="AP178" s="262"/>
      <c r="AQ178" s="262"/>
    </row>
    <row r="179" spans="2:103" x14ac:dyDescent="0.2">
      <c r="B179" s="318" t="s">
        <v>420</v>
      </c>
      <c r="C179" s="261"/>
      <c r="D179" s="262">
        <v>30</v>
      </c>
      <c r="E179" s="262">
        <v>0</v>
      </c>
      <c r="F179" s="262">
        <v>0</v>
      </c>
      <c r="G179" s="262">
        <v>0</v>
      </c>
      <c r="H179" s="262">
        <v>0</v>
      </c>
      <c r="I179" s="262">
        <v>0</v>
      </c>
      <c r="J179" s="262">
        <v>0</v>
      </c>
      <c r="K179" s="262">
        <v>0</v>
      </c>
      <c r="L179" s="262">
        <v>0</v>
      </c>
      <c r="M179" s="262">
        <v>0</v>
      </c>
      <c r="N179" s="262">
        <v>0</v>
      </c>
      <c r="O179" s="262">
        <v>0</v>
      </c>
      <c r="P179" s="262">
        <v>0</v>
      </c>
      <c r="Q179" s="262">
        <v>0</v>
      </c>
      <c r="R179" s="262">
        <v>0</v>
      </c>
      <c r="S179" s="262">
        <v>0</v>
      </c>
      <c r="T179" s="262">
        <v>0</v>
      </c>
      <c r="U179" s="262">
        <v>0</v>
      </c>
      <c r="V179" s="262">
        <v>0</v>
      </c>
      <c r="W179" s="262">
        <v>0</v>
      </c>
      <c r="X179" s="262">
        <v>0</v>
      </c>
      <c r="Y179" s="262">
        <v>0</v>
      </c>
      <c r="Z179" s="262">
        <v>0</v>
      </c>
      <c r="AA179" s="262">
        <v>0</v>
      </c>
      <c r="AB179" s="262">
        <v>0</v>
      </c>
      <c r="AC179" s="262"/>
      <c r="AD179" s="262"/>
      <c r="AE179" s="262"/>
      <c r="AF179" s="262"/>
      <c r="AG179" s="262"/>
      <c r="AH179" s="262"/>
      <c r="AI179" s="262"/>
      <c r="AJ179" s="262"/>
      <c r="AK179" s="262"/>
      <c r="AL179" s="262"/>
      <c r="AM179" s="262"/>
      <c r="AN179" s="262"/>
      <c r="AO179" s="262"/>
      <c r="AP179" s="262"/>
      <c r="AQ179" s="262"/>
    </row>
    <row r="180" spans="2:103" x14ac:dyDescent="0.2">
      <c r="B180" s="318" t="s">
        <v>421</v>
      </c>
      <c r="C180" s="323"/>
      <c r="D180" s="324">
        <v>9.9999999999999998E+37</v>
      </c>
      <c r="E180" s="324">
        <v>9.9999999999999998E+37</v>
      </c>
      <c r="F180" s="324">
        <v>9.9999999999999998E+37</v>
      </c>
      <c r="G180" s="324">
        <v>9.9999999999999998E+37</v>
      </c>
      <c r="H180" s="324">
        <v>9.9999999999999998E+37</v>
      </c>
      <c r="I180" s="324">
        <v>9.9999999999999998E+37</v>
      </c>
      <c r="J180" s="324">
        <v>9.9999999999999998E+37</v>
      </c>
      <c r="K180" s="324">
        <v>9.9999999999999998E+37</v>
      </c>
      <c r="L180" s="324">
        <v>9.9999999999999998E+37</v>
      </c>
      <c r="M180" s="324">
        <v>9.9999999999999998E+37</v>
      </c>
      <c r="N180" s="324">
        <v>9.9999999999999998E+37</v>
      </c>
      <c r="O180" s="324">
        <v>9.9999999999999998E+37</v>
      </c>
      <c r="P180" s="324">
        <v>9.9999999999999998E+37</v>
      </c>
      <c r="Q180" s="324">
        <v>9.9999999999999998E+37</v>
      </c>
      <c r="R180" s="324">
        <v>9.9999999999999998E+37</v>
      </c>
      <c r="S180" s="324">
        <v>9.9999999999999998E+37</v>
      </c>
      <c r="T180" s="324">
        <v>9.9999999999999998E+37</v>
      </c>
      <c r="U180" s="324">
        <v>9.9999999999999998E+37</v>
      </c>
      <c r="V180" s="324">
        <v>9.9999999999999998E+37</v>
      </c>
      <c r="W180" s="324">
        <v>9.9999999999999998E+37</v>
      </c>
      <c r="X180" s="324">
        <v>9.9999999999999998E+37</v>
      </c>
      <c r="Y180" s="324">
        <v>9.9999999999999998E+37</v>
      </c>
      <c r="Z180" s="324">
        <v>9.9999999999999998E+37</v>
      </c>
      <c r="AA180" s="324">
        <v>9.9999999999999998E+37</v>
      </c>
      <c r="AB180" s="324">
        <v>9.9999999999999998E+37</v>
      </c>
      <c r="AC180" s="324"/>
      <c r="AD180" s="324"/>
      <c r="AE180" s="324"/>
      <c r="AF180" s="324"/>
      <c r="AG180" s="324"/>
      <c r="AH180" s="324"/>
      <c r="AI180" s="324"/>
      <c r="AJ180" s="324"/>
      <c r="AK180" s="324"/>
      <c r="AL180" s="324"/>
      <c r="AM180" s="324"/>
      <c r="AN180" s="324"/>
      <c r="AO180" s="324"/>
      <c r="AP180" s="324"/>
      <c r="AQ180" s="324"/>
    </row>
    <row r="181" spans="2:103" x14ac:dyDescent="0.2">
      <c r="B181" s="318" t="s">
        <v>422</v>
      </c>
      <c r="C181" s="261"/>
      <c r="D181" s="262">
        <v>0</v>
      </c>
      <c r="E181" s="262">
        <v>0</v>
      </c>
      <c r="F181" s="262">
        <v>0</v>
      </c>
      <c r="G181" s="262">
        <v>0</v>
      </c>
      <c r="H181" s="262">
        <v>0</v>
      </c>
      <c r="I181" s="262">
        <v>0</v>
      </c>
      <c r="J181" s="262">
        <v>0</v>
      </c>
      <c r="K181" s="262">
        <v>0</v>
      </c>
      <c r="L181" s="262">
        <v>0</v>
      </c>
      <c r="M181" s="262">
        <v>0</v>
      </c>
      <c r="N181" s="262">
        <v>0</v>
      </c>
      <c r="O181" s="262">
        <v>0</v>
      </c>
      <c r="P181" s="262">
        <v>0</v>
      </c>
      <c r="Q181" s="262">
        <v>0</v>
      </c>
      <c r="R181" s="262">
        <v>0</v>
      </c>
      <c r="S181" s="262">
        <v>0</v>
      </c>
      <c r="T181" s="262">
        <v>0</v>
      </c>
      <c r="U181" s="262">
        <v>0</v>
      </c>
      <c r="V181" s="262">
        <v>0</v>
      </c>
      <c r="W181" s="262">
        <v>0</v>
      </c>
      <c r="X181" s="262">
        <v>0</v>
      </c>
      <c r="Y181" s="262">
        <v>0</v>
      </c>
      <c r="Z181" s="262">
        <v>0</v>
      </c>
      <c r="AA181" s="262">
        <v>0</v>
      </c>
      <c r="AB181" s="262">
        <v>0</v>
      </c>
      <c r="AC181" s="262"/>
      <c r="AD181" s="262"/>
      <c r="AE181" s="262"/>
      <c r="AF181" s="262"/>
      <c r="AG181" s="262"/>
      <c r="AH181" s="262"/>
      <c r="AI181" s="262"/>
      <c r="AJ181" s="262"/>
      <c r="AK181" s="262"/>
      <c r="AL181" s="262"/>
      <c r="AM181" s="262"/>
      <c r="AN181" s="262"/>
      <c r="AO181" s="262"/>
      <c r="AP181" s="262"/>
      <c r="AQ181" s="262"/>
    </row>
    <row r="182" spans="2:103" x14ac:dyDescent="0.2">
      <c r="B182" s="318" t="s">
        <v>423</v>
      </c>
      <c r="C182" s="325"/>
      <c r="D182" s="324">
        <v>9.9999999999999998E+37</v>
      </c>
      <c r="E182" s="324">
        <v>9.9999999999999998E+37</v>
      </c>
      <c r="F182" s="324">
        <v>9.9999999999999998E+37</v>
      </c>
      <c r="G182" s="324">
        <v>9.9999999999999998E+37</v>
      </c>
      <c r="H182" s="324">
        <v>9.9999999999999998E+37</v>
      </c>
      <c r="I182" s="324">
        <v>9.9999999999999998E+37</v>
      </c>
      <c r="J182" s="324">
        <v>9.9999999999999998E+37</v>
      </c>
      <c r="K182" s="324">
        <v>9.9999999999999998E+37</v>
      </c>
      <c r="L182" s="324">
        <v>9.9999999999999998E+37</v>
      </c>
      <c r="M182" s="324">
        <v>9.9999999999999998E+37</v>
      </c>
      <c r="N182" s="324">
        <v>9.9999999999999998E+37</v>
      </c>
      <c r="O182" s="324">
        <v>9.9999999999999998E+37</v>
      </c>
      <c r="P182" s="324">
        <v>9.9999999999999998E+37</v>
      </c>
      <c r="Q182" s="324">
        <v>9.9999999999999998E+37</v>
      </c>
      <c r="R182" s="324">
        <v>9.9999999999999998E+37</v>
      </c>
      <c r="S182" s="324">
        <v>9.9999999999999998E+37</v>
      </c>
      <c r="T182" s="324">
        <v>9.9999999999999998E+37</v>
      </c>
      <c r="U182" s="324">
        <v>9.9999999999999998E+37</v>
      </c>
      <c r="V182" s="324">
        <v>9.9999999999999998E+37</v>
      </c>
      <c r="W182" s="324">
        <v>9.9999999999999998E+37</v>
      </c>
      <c r="X182" s="324">
        <v>9.9999999999999998E+37</v>
      </c>
      <c r="Y182" s="324">
        <v>9.9999999999999998E+37</v>
      </c>
      <c r="Z182" s="324">
        <v>9.9999999999999998E+37</v>
      </c>
      <c r="AA182" s="324">
        <v>9.9999999999999998E+37</v>
      </c>
      <c r="AB182" s="324">
        <v>9.9999999999999998E+37</v>
      </c>
      <c r="AC182" s="324"/>
      <c r="AD182" s="324"/>
      <c r="AE182" s="324"/>
      <c r="AF182" s="324"/>
      <c r="AG182" s="324"/>
      <c r="AH182" s="324"/>
      <c r="AI182" s="324"/>
      <c r="AJ182" s="324"/>
      <c r="AK182" s="324"/>
      <c r="AL182" s="324"/>
      <c r="AM182" s="324"/>
      <c r="AN182" s="324"/>
      <c r="AO182" s="324"/>
      <c r="AP182" s="324"/>
      <c r="AQ182" s="324"/>
    </row>
    <row r="183" spans="2:103" x14ac:dyDescent="0.2">
      <c r="B183" s="260" t="s">
        <v>273</v>
      </c>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1"/>
    </row>
    <row r="184" spans="2:103" x14ac:dyDescent="0.2">
      <c r="B184" s="75" t="s">
        <v>4</v>
      </c>
      <c r="C184" s="261"/>
      <c r="D184" s="262"/>
      <c r="E184" s="262"/>
      <c r="F184" s="262"/>
      <c r="G184" s="262"/>
      <c r="H184" s="262"/>
      <c r="I184" s="262"/>
      <c r="J184" s="262"/>
      <c r="K184" s="262"/>
      <c r="L184" s="262"/>
      <c r="M184" s="262"/>
      <c r="N184" s="262"/>
      <c r="O184" s="262"/>
      <c r="P184" s="262"/>
      <c r="Q184" s="262"/>
      <c r="R184" s="262"/>
      <c r="S184" s="262"/>
      <c r="T184" s="262"/>
      <c r="U184" s="262"/>
      <c r="V184" s="262"/>
      <c r="W184" s="262"/>
      <c r="X184" s="262"/>
      <c r="Y184" s="262"/>
      <c r="Z184" s="262"/>
      <c r="AA184" s="262"/>
      <c r="AB184" s="262"/>
      <c r="AC184" s="262"/>
      <c r="AD184" s="262"/>
      <c r="AE184" s="262"/>
      <c r="AF184" s="262"/>
      <c r="AG184" s="262"/>
      <c r="AH184" s="262"/>
      <c r="AI184" s="262"/>
      <c r="AJ184" s="262"/>
      <c r="AK184" s="262"/>
      <c r="AL184" s="262"/>
      <c r="AM184" s="262"/>
      <c r="AN184" s="262"/>
      <c r="AO184" s="262"/>
      <c r="AP184" s="262"/>
      <c r="AQ184" s="262"/>
    </row>
    <row r="185" spans="2:103" x14ac:dyDescent="0.2">
      <c r="B185" s="48" t="s">
        <v>5</v>
      </c>
      <c r="C185" s="258"/>
      <c r="D185" s="259"/>
      <c r="E185" s="259"/>
      <c r="F185" s="259"/>
      <c r="G185" s="259"/>
      <c r="H185" s="259"/>
      <c r="I185" s="259"/>
      <c r="J185" s="259"/>
      <c r="K185" s="259"/>
      <c r="L185" s="259"/>
      <c r="M185" s="259"/>
      <c r="N185" s="259"/>
      <c r="O185" s="259"/>
      <c r="P185" s="259"/>
      <c r="Q185" s="259"/>
      <c r="R185" s="259"/>
      <c r="S185" s="259"/>
      <c r="T185" s="259"/>
      <c r="U185" s="259"/>
      <c r="V185" s="259"/>
      <c r="W185" s="259"/>
      <c r="X185" s="259"/>
      <c r="Y185" s="259"/>
      <c r="Z185" s="259"/>
      <c r="AA185" s="259"/>
      <c r="AB185" s="259"/>
      <c r="AC185" s="259"/>
      <c r="AD185" s="259"/>
      <c r="AE185" s="259"/>
      <c r="AF185" s="259"/>
      <c r="AG185" s="259"/>
      <c r="AH185" s="259"/>
      <c r="AI185" s="259"/>
      <c r="AJ185" s="259"/>
      <c r="AK185" s="259"/>
      <c r="AL185" s="259"/>
      <c r="AM185" s="259"/>
      <c r="AN185" s="259"/>
      <c r="AO185" s="259"/>
      <c r="AP185" s="259"/>
      <c r="AQ185" s="259"/>
    </row>
    <row r="186" spans="2:103" x14ac:dyDescent="0.2">
      <c r="B186" s="292" t="s">
        <v>391</v>
      </c>
      <c r="C186" s="314"/>
      <c r="D186" s="314"/>
      <c r="E186" s="314"/>
      <c r="F186" s="314"/>
      <c r="G186" s="314"/>
      <c r="H186" s="314"/>
      <c r="I186" s="314"/>
      <c r="J186" s="314"/>
      <c r="K186" s="314"/>
      <c r="L186" s="314"/>
      <c r="M186" s="314"/>
      <c r="N186" s="314"/>
      <c r="O186" s="314"/>
      <c r="P186" s="314"/>
      <c r="Q186" s="314"/>
      <c r="R186" s="314"/>
      <c r="S186" s="314"/>
      <c r="T186" s="314"/>
      <c r="U186" s="314"/>
      <c r="V186" s="314"/>
      <c r="W186" s="314"/>
      <c r="X186" s="314"/>
      <c r="Y186" s="314"/>
      <c r="Z186" s="314"/>
      <c r="AA186" s="314"/>
      <c r="AB186" s="314"/>
      <c r="AC186" s="314"/>
      <c r="AD186" s="314"/>
      <c r="AE186" s="314"/>
      <c r="AF186" s="314"/>
      <c r="AG186" s="314"/>
      <c r="AH186" s="314"/>
      <c r="AI186" s="314"/>
      <c r="AJ186" s="314"/>
      <c r="AK186" s="314"/>
      <c r="AL186" s="314"/>
      <c r="AM186" s="314"/>
      <c r="AN186" s="314"/>
      <c r="AO186" s="314"/>
      <c r="AP186" s="314"/>
      <c r="AQ186" s="315"/>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2:103" x14ac:dyDescent="0.2">
      <c r="B187" s="312" t="s">
        <v>392</v>
      </c>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6"/>
      <c r="AE187" s="316"/>
      <c r="AF187" s="316"/>
      <c r="AG187" s="316"/>
      <c r="AH187" s="316"/>
      <c r="AI187" s="316"/>
      <c r="AJ187" s="316"/>
      <c r="AK187" s="316"/>
      <c r="AL187" s="316"/>
      <c r="AM187" s="316"/>
      <c r="AN187" s="316"/>
      <c r="AO187" s="316"/>
      <c r="AP187" s="316"/>
      <c r="AQ187" s="316"/>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2:103" x14ac:dyDescent="0.2">
      <c r="B188" s="276" t="s">
        <v>393</v>
      </c>
      <c r="C188" s="316"/>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row r="189" spans="2:103" x14ac:dyDescent="0.2">
      <c r="B189" s="276" t="s">
        <v>394</v>
      </c>
      <c r="C189" s="316"/>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row>
    <row r="190" spans="2:103" x14ac:dyDescent="0.2">
      <c r="B190" s="313" t="s">
        <v>307</v>
      </c>
      <c r="C190" s="317"/>
      <c r="D190" s="317"/>
      <c r="E190" s="317"/>
      <c r="F190" s="317"/>
      <c r="G190" s="317"/>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row>
    <row r="191" spans="2:103" x14ac:dyDescent="0.2">
      <c r="B191" s="292" t="s">
        <v>395</v>
      </c>
      <c r="C191" s="314"/>
      <c r="D191" s="314"/>
      <c r="E191" s="314"/>
      <c r="F191" s="314"/>
      <c r="G191" s="314"/>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5"/>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row>
    <row r="192" spans="2:103" x14ac:dyDescent="0.2">
      <c r="B192" s="312" t="s">
        <v>396</v>
      </c>
      <c r="C192" s="203"/>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6"/>
      <c r="AE192" s="316"/>
      <c r="AF192" s="316"/>
      <c r="AG192" s="316"/>
      <c r="AH192" s="316"/>
      <c r="AI192" s="316"/>
      <c r="AJ192" s="316"/>
      <c r="AK192" s="316"/>
      <c r="AL192" s="316"/>
      <c r="AM192" s="316"/>
      <c r="AN192" s="316"/>
      <c r="AO192" s="316"/>
      <c r="AP192" s="316"/>
      <c r="AQ192" s="316"/>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row>
    <row r="193" spans="2:103" x14ac:dyDescent="0.2">
      <c r="B193" s="276" t="s">
        <v>397</v>
      </c>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c r="AP193" s="203"/>
      <c r="AQ193" s="203"/>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row>
    <row r="194" spans="2:103" x14ac:dyDescent="0.2">
      <c r="B194" s="276" t="s">
        <v>398</v>
      </c>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c r="AA194" s="203"/>
      <c r="AB194" s="203"/>
      <c r="AC194" s="203"/>
      <c r="AD194" s="203"/>
      <c r="AE194" s="203"/>
      <c r="AF194" s="203"/>
      <c r="AG194" s="203"/>
      <c r="AH194" s="203"/>
      <c r="AI194" s="203"/>
      <c r="AJ194" s="203"/>
      <c r="AK194" s="203"/>
      <c r="AL194" s="203"/>
      <c r="AM194" s="203"/>
      <c r="AN194" s="203"/>
      <c r="AO194" s="203"/>
      <c r="AP194" s="203"/>
      <c r="AQ194" s="203"/>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row>
    <row r="195" spans="2:103" x14ac:dyDescent="0.2">
      <c r="B195" s="276" t="s">
        <v>399</v>
      </c>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c r="AA195" s="203"/>
      <c r="AB195" s="203"/>
      <c r="AC195" s="203"/>
      <c r="AD195" s="203"/>
      <c r="AE195" s="203"/>
      <c r="AF195" s="203"/>
      <c r="AG195" s="203"/>
      <c r="AH195" s="203"/>
      <c r="AI195" s="203"/>
      <c r="AJ195" s="203"/>
      <c r="AK195" s="203"/>
      <c r="AL195" s="203"/>
      <c r="AM195" s="203"/>
      <c r="AN195" s="203"/>
      <c r="AO195" s="203"/>
      <c r="AP195" s="203"/>
      <c r="AQ195" s="203"/>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row>
    <row r="196" spans="2:103" x14ac:dyDescent="0.2">
      <c r="B196" s="313" t="s">
        <v>400</v>
      </c>
      <c r="C196" s="317"/>
      <c r="D196" s="317"/>
      <c r="E196" s="317"/>
      <c r="F196" s="317"/>
      <c r="G196" s="317"/>
      <c r="H196" s="317"/>
      <c r="I196" s="317"/>
      <c r="J196" s="317"/>
      <c r="K196" s="317"/>
      <c r="L196" s="317"/>
      <c r="M196" s="317"/>
      <c r="N196" s="317"/>
      <c r="O196" s="317"/>
      <c r="P196" s="317"/>
      <c r="Q196" s="317"/>
      <c r="R196" s="317"/>
      <c r="S196" s="317"/>
      <c r="T196" s="317"/>
      <c r="U196" s="317"/>
      <c r="V196" s="317"/>
      <c r="W196" s="317"/>
      <c r="X196" s="317"/>
      <c r="Y196" s="317"/>
      <c r="Z196" s="317"/>
      <c r="AA196" s="317"/>
      <c r="AB196" s="317"/>
      <c r="AC196" s="317"/>
      <c r="AD196" s="317"/>
      <c r="AE196" s="317"/>
      <c r="AF196" s="317"/>
      <c r="AG196" s="317"/>
      <c r="AH196" s="317"/>
      <c r="AI196" s="317"/>
      <c r="AJ196" s="317"/>
      <c r="AK196" s="317"/>
      <c r="AL196" s="317"/>
      <c r="AM196" s="317"/>
      <c r="AN196" s="317"/>
      <c r="AO196" s="317"/>
      <c r="AP196" s="317"/>
      <c r="AQ196" s="317"/>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row>
    <row r="197" spans="2:103" x14ac:dyDescent="0.2">
      <c r="B197" s="292" t="s">
        <v>401</v>
      </c>
      <c r="C197" s="314"/>
      <c r="D197" s="314"/>
      <c r="E197" s="314"/>
      <c r="F197" s="314"/>
      <c r="G197" s="314"/>
      <c r="H197" s="314"/>
      <c r="I197" s="314"/>
      <c r="J197" s="314"/>
      <c r="K197" s="314"/>
      <c r="L197" s="314"/>
      <c r="M197" s="314"/>
      <c r="N197" s="314"/>
      <c r="O197" s="314"/>
      <c r="P197" s="314"/>
      <c r="Q197" s="314"/>
      <c r="R197" s="314"/>
      <c r="S197" s="314"/>
      <c r="T197" s="314"/>
      <c r="U197" s="314"/>
      <c r="V197" s="314"/>
      <c r="W197" s="314"/>
      <c r="X197" s="314"/>
      <c r="Y197" s="314"/>
      <c r="Z197" s="314"/>
      <c r="AA197" s="314"/>
      <c r="AB197" s="314"/>
      <c r="AC197" s="314"/>
      <c r="AD197" s="314"/>
      <c r="AE197" s="314"/>
      <c r="AF197" s="314"/>
      <c r="AG197" s="314"/>
      <c r="AH197" s="314"/>
      <c r="AI197" s="314"/>
      <c r="AJ197" s="314"/>
      <c r="AK197" s="314"/>
      <c r="AL197" s="314"/>
      <c r="AM197" s="314"/>
      <c r="AN197" s="314"/>
      <c r="AO197" s="314"/>
      <c r="AP197" s="314"/>
      <c r="AQ197" s="315"/>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row>
    <row r="198" spans="2:103" x14ac:dyDescent="0.2">
      <c r="B198" s="50" t="s">
        <v>402</v>
      </c>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6"/>
      <c r="AE198" s="316"/>
      <c r="AF198" s="316"/>
      <c r="AG198" s="316"/>
      <c r="AH198" s="316"/>
      <c r="AI198" s="316"/>
      <c r="AJ198" s="316"/>
      <c r="AK198" s="316"/>
      <c r="AL198" s="316"/>
      <c r="AM198" s="316"/>
      <c r="AN198" s="316"/>
      <c r="AO198" s="316"/>
      <c r="AP198" s="316"/>
      <c r="AQ198" s="316"/>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row>
    <row r="199" spans="2:103" x14ac:dyDescent="0.2">
      <c r="B199" s="40" t="s">
        <v>403</v>
      </c>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c r="AA199" s="203"/>
      <c r="AB199" s="203"/>
      <c r="AC199" s="203"/>
      <c r="AD199" s="203"/>
      <c r="AE199" s="203"/>
      <c r="AF199" s="203"/>
      <c r="AG199" s="203"/>
      <c r="AH199" s="203"/>
      <c r="AI199" s="203"/>
      <c r="AJ199" s="203"/>
      <c r="AK199" s="203"/>
      <c r="AL199" s="203"/>
      <c r="AM199" s="203"/>
      <c r="AN199" s="203"/>
      <c r="AO199" s="203"/>
      <c r="AP199" s="203"/>
      <c r="AQ199" s="203"/>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row>
    <row r="200" spans="2:103" x14ac:dyDescent="0.2">
      <c r="B200" s="318" t="s">
        <v>404</v>
      </c>
      <c r="C200" s="317"/>
      <c r="D200" s="317"/>
      <c r="E200" s="317"/>
      <c r="F200" s="317"/>
      <c r="G200" s="317"/>
      <c r="H200" s="317"/>
      <c r="I200" s="317"/>
      <c r="J200" s="317"/>
      <c r="K200" s="317"/>
      <c r="L200" s="317"/>
      <c r="M200" s="317"/>
      <c r="N200" s="317"/>
      <c r="O200" s="317"/>
      <c r="P200" s="317"/>
      <c r="Q200" s="317"/>
      <c r="R200" s="317"/>
      <c r="S200" s="317"/>
      <c r="T200" s="317"/>
      <c r="U200" s="317"/>
      <c r="V200" s="317"/>
      <c r="W200" s="317"/>
      <c r="X200" s="317"/>
      <c r="Y200" s="317"/>
      <c r="Z200" s="317"/>
      <c r="AA200" s="317"/>
      <c r="AB200" s="317"/>
      <c r="AC200" s="317"/>
      <c r="AD200" s="317"/>
      <c r="AE200" s="317"/>
      <c r="AF200" s="317"/>
      <c r="AG200" s="317"/>
      <c r="AH200" s="317"/>
      <c r="AI200" s="317"/>
      <c r="AJ200" s="317"/>
      <c r="AK200" s="317"/>
      <c r="AL200" s="317"/>
      <c r="AM200" s="317"/>
      <c r="AN200" s="317"/>
      <c r="AO200" s="317"/>
      <c r="AP200" s="317"/>
      <c r="AQ200" s="317"/>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row>
    <row r="201" spans="2:103" x14ac:dyDescent="0.2">
      <c r="B201" s="292" t="s">
        <v>405</v>
      </c>
      <c r="C201" s="314"/>
      <c r="D201" s="314"/>
      <c r="E201" s="314"/>
      <c r="F201" s="314"/>
      <c r="G201" s="314"/>
      <c r="H201" s="314"/>
      <c r="I201" s="314"/>
      <c r="J201" s="314"/>
      <c r="K201" s="314"/>
      <c r="L201" s="314"/>
      <c r="M201" s="314"/>
      <c r="N201" s="314"/>
      <c r="O201" s="314"/>
      <c r="P201" s="314"/>
      <c r="Q201" s="314"/>
      <c r="R201" s="314"/>
      <c r="S201" s="314"/>
      <c r="T201" s="314"/>
      <c r="U201" s="314"/>
      <c r="V201" s="314"/>
      <c r="W201" s="314"/>
      <c r="X201" s="314"/>
      <c r="Y201" s="314"/>
      <c r="Z201" s="314"/>
      <c r="AA201" s="314"/>
      <c r="AB201" s="314"/>
      <c r="AC201" s="314"/>
      <c r="AD201" s="314"/>
      <c r="AE201" s="314"/>
      <c r="AF201" s="314"/>
      <c r="AG201" s="314"/>
      <c r="AH201" s="314"/>
      <c r="AI201" s="314"/>
      <c r="AJ201" s="314"/>
      <c r="AK201" s="314"/>
      <c r="AL201" s="314"/>
      <c r="AM201" s="314"/>
      <c r="AN201" s="314"/>
      <c r="AO201" s="314"/>
      <c r="AP201" s="314"/>
      <c r="AQ201" s="315"/>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row>
    <row r="202" spans="2:103" x14ac:dyDescent="0.2">
      <c r="B202" s="319" t="s">
        <v>406</v>
      </c>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6"/>
      <c r="AE202" s="316"/>
      <c r="AF202" s="316"/>
      <c r="AG202" s="316"/>
      <c r="AH202" s="316"/>
      <c r="AI202" s="316"/>
      <c r="AJ202" s="316"/>
      <c r="AK202" s="316"/>
      <c r="AL202" s="316"/>
      <c r="AM202" s="316"/>
      <c r="AN202" s="316"/>
      <c r="AO202" s="316"/>
      <c r="AP202" s="316"/>
      <c r="AQ202" s="316"/>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row>
    <row r="203" spans="2:103" x14ac:dyDescent="0.2">
      <c r="B203" s="274" t="s">
        <v>288</v>
      </c>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1"/>
    </row>
    <row r="204" spans="2:103" x14ac:dyDescent="0.2">
      <c r="B204" s="275" t="s">
        <v>308</v>
      </c>
      <c r="C204" s="202">
        <v>34253.1</v>
      </c>
      <c r="D204" s="202">
        <v>104.28100000000001</v>
      </c>
      <c r="E204" s="202">
        <v>102.923</v>
      </c>
      <c r="F204" s="202">
        <v>101.512</v>
      </c>
      <c r="G204" s="202">
        <v>100.04600000000001</v>
      </c>
      <c r="H204" s="202">
        <v>98.522800000000004</v>
      </c>
      <c r="I204" s="202">
        <v>96.941999999999993</v>
      </c>
      <c r="J204" s="202">
        <v>95.3018</v>
      </c>
      <c r="K204" s="202">
        <v>93.600300000000004</v>
      </c>
      <c r="L204" s="202">
        <v>91.836200000000005</v>
      </c>
      <c r="M204" s="202">
        <v>90.007599999999996</v>
      </c>
      <c r="N204" s="202">
        <v>88.112899999999996</v>
      </c>
      <c r="O204" s="202">
        <v>86.150300000000001</v>
      </c>
      <c r="P204" s="202">
        <v>84.117999999999995</v>
      </c>
      <c r="Q204" s="202">
        <v>82.014200000000002</v>
      </c>
      <c r="R204" s="202">
        <v>2036.26</v>
      </c>
      <c r="S204" s="202">
        <v>77.584400000000002</v>
      </c>
      <c r="T204" s="202">
        <v>75.254499999999993</v>
      </c>
      <c r="U204" s="202">
        <v>0</v>
      </c>
      <c r="V204" s="202">
        <v>0</v>
      </c>
      <c r="W204" s="202">
        <v>0</v>
      </c>
      <c r="X204" s="202">
        <v>0</v>
      </c>
      <c r="Y204" s="202">
        <v>0</v>
      </c>
      <c r="Z204" s="202">
        <v>0</v>
      </c>
      <c r="AA204" s="202">
        <v>0</v>
      </c>
      <c r="AB204" s="202">
        <v>0</v>
      </c>
      <c r="AC204" s="202"/>
      <c r="AD204" s="202"/>
      <c r="AE204" s="202"/>
      <c r="AF204" s="202"/>
      <c r="AG204" s="202"/>
      <c r="AH204" s="202"/>
      <c r="AI204" s="202"/>
      <c r="AJ204" s="202"/>
      <c r="AK204" s="202"/>
      <c r="AL204" s="202"/>
      <c r="AM204" s="202"/>
      <c r="AN204" s="202"/>
      <c r="AO204" s="202"/>
      <c r="AP204" s="202"/>
      <c r="AQ204" s="202"/>
    </row>
    <row r="205" spans="2:103" x14ac:dyDescent="0.2">
      <c r="B205" s="275" t="s">
        <v>309</v>
      </c>
      <c r="C205" s="287">
        <v>0</v>
      </c>
      <c r="D205" s="287">
        <v>0</v>
      </c>
      <c r="E205" s="287">
        <v>0</v>
      </c>
      <c r="F205" s="287">
        <v>0</v>
      </c>
      <c r="G205" s="287">
        <v>0</v>
      </c>
      <c r="H205" s="287">
        <v>0</v>
      </c>
      <c r="I205" s="287">
        <v>0</v>
      </c>
      <c r="J205" s="287">
        <v>0</v>
      </c>
      <c r="K205" s="287">
        <v>0</v>
      </c>
      <c r="L205" s="287">
        <v>0</v>
      </c>
      <c r="M205" s="287">
        <v>0</v>
      </c>
      <c r="N205" s="287">
        <v>0</v>
      </c>
      <c r="O205" s="287">
        <v>0</v>
      </c>
      <c r="P205" s="287">
        <v>0</v>
      </c>
      <c r="Q205" s="287">
        <v>0</v>
      </c>
      <c r="R205" s="287">
        <v>0</v>
      </c>
      <c r="S205" s="287">
        <v>0</v>
      </c>
      <c r="T205" s="287">
        <v>0</v>
      </c>
      <c r="U205" s="287">
        <v>-37757.5</v>
      </c>
      <c r="V205" s="287">
        <v>0</v>
      </c>
      <c r="W205" s="287">
        <v>0</v>
      </c>
      <c r="X205" s="287">
        <v>0</v>
      </c>
      <c r="Y205" s="287">
        <v>0</v>
      </c>
      <c r="Z205" s="287">
        <v>0</v>
      </c>
      <c r="AA205" s="287">
        <v>0</v>
      </c>
      <c r="AB205" s="287">
        <v>0</v>
      </c>
      <c r="AC205" s="287"/>
      <c r="AD205" s="287"/>
      <c r="AE205" s="287"/>
      <c r="AF205" s="287"/>
      <c r="AG205" s="287"/>
      <c r="AH205" s="287"/>
      <c r="AI205" s="287"/>
      <c r="AJ205" s="287"/>
      <c r="AK205" s="287"/>
      <c r="AL205" s="287"/>
      <c r="AM205" s="287"/>
      <c r="AN205" s="287"/>
      <c r="AO205" s="287"/>
      <c r="AP205" s="287"/>
      <c r="AQ205" s="287"/>
    </row>
    <row r="206" spans="2:103" x14ac:dyDescent="0.2">
      <c r="B206" s="290" t="s">
        <v>310</v>
      </c>
      <c r="C206" s="297">
        <v>34253.1</v>
      </c>
      <c r="D206" s="297">
        <v>34357.300000000003</v>
      </c>
      <c r="E206" s="297">
        <v>34460.300000000003</v>
      </c>
      <c r="F206" s="297">
        <v>34561.800000000003</v>
      </c>
      <c r="G206" s="297">
        <v>34661.800000000003</v>
      </c>
      <c r="H206" s="297">
        <v>34760.400000000001</v>
      </c>
      <c r="I206" s="297">
        <v>34857.300000000003</v>
      </c>
      <c r="J206" s="297">
        <v>34952.6</v>
      </c>
      <c r="K206" s="297">
        <v>35046.199999999997</v>
      </c>
      <c r="L206" s="297">
        <v>35138</v>
      </c>
      <c r="M206" s="297">
        <v>35228</v>
      </c>
      <c r="N206" s="297">
        <v>35316.199999999997</v>
      </c>
      <c r="O206" s="297">
        <v>35402.300000000003</v>
      </c>
      <c r="P206" s="297">
        <v>35486.400000000001</v>
      </c>
      <c r="Q206" s="297">
        <v>35568.400000000001</v>
      </c>
      <c r="R206" s="297">
        <v>37604.699999999997</v>
      </c>
      <c r="S206" s="297">
        <v>37682.300000000003</v>
      </c>
      <c r="T206" s="297">
        <v>37757.5</v>
      </c>
      <c r="U206" s="297">
        <v>0</v>
      </c>
      <c r="V206" s="297">
        <v>0</v>
      </c>
      <c r="W206" s="297">
        <v>0</v>
      </c>
      <c r="X206" s="297">
        <v>0</v>
      </c>
      <c r="Y206" s="297">
        <v>0</v>
      </c>
      <c r="Z206" s="297">
        <v>0</v>
      </c>
      <c r="AA206" s="297">
        <v>0</v>
      </c>
      <c r="AB206" s="297">
        <v>0</v>
      </c>
      <c r="AC206" s="297"/>
      <c r="AD206" s="297"/>
      <c r="AE206" s="297"/>
      <c r="AF206" s="297"/>
      <c r="AG206" s="297"/>
      <c r="AH206" s="297"/>
      <c r="AI206" s="297"/>
      <c r="AJ206" s="297"/>
      <c r="AK206" s="297"/>
      <c r="AL206" s="297"/>
      <c r="AM206" s="297"/>
      <c r="AN206" s="297"/>
      <c r="AO206" s="297"/>
      <c r="AP206" s="297"/>
      <c r="AQ206" s="297"/>
    </row>
    <row r="207" spans="2:103" x14ac:dyDescent="0.2">
      <c r="B207" s="292" t="s">
        <v>360</v>
      </c>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95"/>
      <c r="AN207" s="295"/>
      <c r="AO207" s="295"/>
      <c r="AP207" s="295"/>
      <c r="AQ207" s="296"/>
    </row>
    <row r="208" spans="2:103" x14ac:dyDescent="0.2">
      <c r="B208" s="293" t="s">
        <v>361</v>
      </c>
      <c r="C208" s="127"/>
      <c r="D208" s="298">
        <v>0</v>
      </c>
      <c r="E208" s="298"/>
      <c r="F208" s="298"/>
      <c r="G208" s="298"/>
      <c r="H208" s="298"/>
      <c r="I208" s="298"/>
      <c r="J208" s="298"/>
      <c r="K208" s="298"/>
      <c r="L208" s="298"/>
      <c r="M208" s="298"/>
      <c r="N208" s="298"/>
      <c r="O208" s="298"/>
      <c r="P208" s="298"/>
      <c r="Q208" s="298"/>
      <c r="R208" s="298"/>
      <c r="S208" s="298"/>
      <c r="T208" s="298"/>
      <c r="U208" s="298"/>
      <c r="V208" s="298"/>
      <c r="W208" s="298"/>
      <c r="X208" s="298"/>
      <c r="Y208" s="298"/>
      <c r="Z208" s="298"/>
      <c r="AA208" s="298"/>
      <c r="AB208" s="298"/>
      <c r="AC208" s="298"/>
      <c r="AD208" s="298"/>
      <c r="AE208" s="298"/>
      <c r="AF208" s="298"/>
      <c r="AG208" s="298"/>
      <c r="AH208" s="298"/>
      <c r="AI208" s="298"/>
      <c r="AJ208" s="298"/>
      <c r="AK208" s="298"/>
      <c r="AL208" s="298"/>
      <c r="AM208" s="298"/>
      <c r="AN208" s="298"/>
      <c r="AO208" s="298"/>
      <c r="AP208" s="298"/>
      <c r="AQ208" s="298"/>
    </row>
    <row r="209" spans="2:43" x14ac:dyDescent="0.2">
      <c r="B209" s="294" t="s">
        <v>362</v>
      </c>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c r="Y209" s="295"/>
      <c r="Z209" s="295"/>
      <c r="AA209" s="295"/>
      <c r="AB209" s="295"/>
      <c r="AC209" s="295"/>
      <c r="AD209" s="295"/>
      <c r="AE209" s="295"/>
      <c r="AF209" s="295"/>
      <c r="AG209" s="295"/>
      <c r="AH209" s="295"/>
      <c r="AI209" s="295"/>
      <c r="AJ209" s="295"/>
      <c r="AK209" s="295"/>
      <c r="AL209" s="295"/>
      <c r="AM209" s="295"/>
      <c r="AN209" s="295"/>
      <c r="AO209" s="295"/>
      <c r="AP209" s="295"/>
      <c r="AQ209" s="296"/>
    </row>
    <row r="210" spans="2:43" x14ac:dyDescent="0.2">
      <c r="B210" s="291" t="s">
        <v>363</v>
      </c>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row>
    <row r="211" spans="2:43" x14ac:dyDescent="0.2">
      <c r="B211" s="290" t="s">
        <v>364</v>
      </c>
      <c r="C211" s="297"/>
      <c r="D211" s="297"/>
      <c r="E211" s="297"/>
      <c r="F211" s="297"/>
      <c r="G211" s="297"/>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7"/>
      <c r="AO211" s="297"/>
      <c r="AP211" s="297"/>
      <c r="AQ211" s="297"/>
    </row>
    <row r="212" spans="2:43" x14ac:dyDescent="0.2">
      <c r="B212" s="294" t="s">
        <v>365</v>
      </c>
      <c r="C212" s="295"/>
      <c r="D212" s="295"/>
      <c r="E212" s="295"/>
      <c r="F212" s="295"/>
      <c r="G212" s="295"/>
      <c r="H212" s="295"/>
      <c r="I212" s="295"/>
      <c r="J212" s="295"/>
      <c r="K212" s="295"/>
      <c r="L212" s="295"/>
      <c r="M212" s="295"/>
      <c r="N212" s="295"/>
      <c r="O212" s="295"/>
      <c r="P212" s="295"/>
      <c r="Q212" s="295"/>
      <c r="R212" s="295"/>
      <c r="S212" s="295"/>
      <c r="T212" s="295"/>
      <c r="U212" s="295"/>
      <c r="V212" s="295"/>
      <c r="W212" s="295"/>
      <c r="X212" s="295"/>
      <c r="Y212" s="295"/>
      <c r="Z212" s="295"/>
      <c r="AA212" s="295"/>
      <c r="AB212" s="295"/>
      <c r="AC212" s="295"/>
      <c r="AD212" s="295"/>
      <c r="AE212" s="295"/>
      <c r="AF212" s="295"/>
      <c r="AG212" s="295"/>
      <c r="AH212" s="295"/>
      <c r="AI212" s="295"/>
      <c r="AJ212" s="295"/>
      <c r="AK212" s="295"/>
      <c r="AL212" s="295"/>
      <c r="AM212" s="295"/>
      <c r="AN212" s="295"/>
      <c r="AO212" s="295"/>
      <c r="AP212" s="295"/>
      <c r="AQ212" s="296"/>
    </row>
    <row r="213" spans="2:43" x14ac:dyDescent="0.2">
      <c r="B213" s="291" t="s">
        <v>366</v>
      </c>
      <c r="C213" s="286"/>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row>
  </sheetData>
  <mergeCells count="1">
    <mergeCell ref="E101:F101"/>
  </mergeCells>
  <dataValidations xWindow="485" yWindow="427" count="8">
    <dataValidation type="list" allowBlank="1" showInputMessage="1" showErrorMessage="1" sqref="H133:H134 E103:F104 E106:F107 E125:H128 F130:G134 E120:H123 E115:H118 D137:G143" xr:uid="{00000000-0002-0000-0000-000000000000}">
      <formula1>"Yes,No"</formula1>
    </dataValidation>
    <dataValidation type="list" allowBlank="1" showInputMessage="1" showErrorMessage="1" sqref="N8 N10:N26" xr:uid="{00000000-0002-0000-0000-000001000000}">
      <formula1>"Initial Year Input, Annual Inputs"</formula1>
    </dataValidation>
    <dataValidation type="list" allowBlank="1" showInputMessage="1" showErrorMessage="1" errorTitle="State Depreciation Treatment" error="The single owner workbook does not handle custom depreciation schedules." sqref="C98" xr:uid="{00000000-0002-0000-0000-000002000000}">
      <formula1>$B$137:$B$142</formula1>
    </dataValidation>
    <dataValidation allowBlank="1" showInputMessage="1" showErrorMessage="1" sqref="W9 AH9 G40:J40 G38:J38" xr:uid="{00000000-0002-0000-0000-000003000000}"/>
    <dataValidation allowBlank="1" sqref="C45" xr:uid="{00000000-0002-0000-0000-000004000000}"/>
    <dataValidation errorTitle="Salvage Value" error="This is a calculated value shown for reference -- it should match the value in SAM. It is not used in the single owner workbook calculations." sqref="C54" xr:uid="{00000000-0002-0000-0000-000005000000}"/>
    <dataValidation type="custom" showErrorMessage="1" errorTitle="Target Year Error" error="Please enter a target year less than or equal to the analysis period." sqref="C31" xr:uid="{00000000-0002-0000-0000-000006000000}">
      <formula1>C31&lt;=C36</formula1>
    </dataValidation>
    <dataValidation type="list" allowBlank="1" showInputMessage="1" showErrorMessage="1" errorTitle="Federal Depreciation Treatment" error="The single owner workbook does not handle custom depreciation schedules." sqref="C97" xr:uid="{00000000-0002-0000-0000-000007000000}">
      <formula1>$B$137:$B$142</formula1>
    </dataValidation>
  </dataValidations>
  <pageMargins left="0.5" right="0.5" top="0.5" bottom="0.75" header="0.3" footer="0.3"/>
  <pageSetup scale="73" pageOrder="overThenDown" orientation="landscape" horizontalDpi="4294967294" r:id="rId1"/>
  <rowBreaks count="1" manualBreakCount="1">
    <brk id="111"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P741"/>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24" t="s">
        <v>322</v>
      </c>
      <c r="B1" s="218"/>
      <c r="C1" s="224"/>
    </row>
    <row r="2" spans="1:42" x14ac:dyDescent="0.2">
      <c r="A2" s="84" t="s">
        <v>1</v>
      </c>
      <c r="B2" s="16">
        <v>0</v>
      </c>
      <c r="C2" s="16">
        <f t="shared" ref="C2:AP2" si="0">IF(B2&lt;analysis_period,B2+1,"")</f>
        <v>1</v>
      </c>
      <c r="D2" s="16">
        <f t="shared" si="0"/>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4" t="s">
        <v>374</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382</v>
      </c>
      <c r="B5" s="155">
        <f t="array" ref="B5:AP6">Inputs!C149:AQ150</f>
        <v>0</v>
      </c>
      <c r="C5" s="155">
        <v>938557</v>
      </c>
      <c r="D5" s="155">
        <v>933864</v>
      </c>
      <c r="E5" s="155">
        <v>929195</v>
      </c>
      <c r="F5" s="155">
        <v>924549</v>
      </c>
      <c r="G5" s="155">
        <v>919926</v>
      </c>
      <c r="H5" s="155">
        <v>915327</v>
      </c>
      <c r="I5" s="155">
        <v>910750</v>
      </c>
      <c r="J5" s="155">
        <v>906196</v>
      </c>
      <c r="K5" s="155">
        <v>901665</v>
      </c>
      <c r="L5" s="155">
        <v>897157</v>
      </c>
      <c r="M5" s="155">
        <v>892671</v>
      </c>
      <c r="N5" s="155">
        <v>888208</v>
      </c>
      <c r="O5" s="155">
        <v>883767</v>
      </c>
      <c r="P5" s="155">
        <v>879348</v>
      </c>
      <c r="Q5" s="155">
        <v>874951</v>
      </c>
      <c r="R5" s="155">
        <v>870577</v>
      </c>
      <c r="S5" s="155">
        <v>866224</v>
      </c>
      <c r="T5" s="155">
        <v>861893</v>
      </c>
      <c r="U5" s="155">
        <v>857583</v>
      </c>
      <c r="V5" s="155">
        <v>853295</v>
      </c>
      <c r="W5" s="155">
        <v>849029</v>
      </c>
      <c r="X5" s="155">
        <v>844784</v>
      </c>
      <c r="Y5" s="155">
        <v>840560</v>
      </c>
      <c r="Z5" s="155">
        <v>836357</v>
      </c>
      <c r="AA5" s="155">
        <v>832175</v>
      </c>
      <c r="AB5" s="155">
        <v>0</v>
      </c>
      <c r="AC5" s="155">
        <v>0</v>
      </c>
      <c r="AD5" s="155">
        <v>0</v>
      </c>
      <c r="AE5" s="155">
        <v>0</v>
      </c>
      <c r="AF5" s="155">
        <v>0</v>
      </c>
      <c r="AG5" s="155">
        <v>0</v>
      </c>
      <c r="AH5" s="155">
        <v>0</v>
      </c>
      <c r="AI5" s="155">
        <v>0</v>
      </c>
      <c r="AJ5" s="155">
        <v>0</v>
      </c>
      <c r="AK5" s="155">
        <v>0</v>
      </c>
      <c r="AL5" s="155">
        <v>0</v>
      </c>
      <c r="AM5" s="155">
        <v>0</v>
      </c>
      <c r="AN5" s="155">
        <v>0</v>
      </c>
      <c r="AO5" s="155">
        <v>0</v>
      </c>
      <c r="AP5" s="155">
        <v>0</v>
      </c>
    </row>
    <row r="6" spans="1:42" x14ac:dyDescent="0.2">
      <c r="A6" s="4" t="s">
        <v>383</v>
      </c>
      <c r="B6" s="309">
        <v>0</v>
      </c>
      <c r="C6" s="309">
        <v>0</v>
      </c>
      <c r="D6" s="309">
        <v>0</v>
      </c>
      <c r="E6" s="309">
        <v>0</v>
      </c>
      <c r="F6" s="309">
        <v>0</v>
      </c>
      <c r="G6" s="309">
        <v>0</v>
      </c>
      <c r="H6" s="309">
        <v>0</v>
      </c>
      <c r="I6" s="309">
        <v>0</v>
      </c>
      <c r="J6" s="309">
        <v>0</v>
      </c>
      <c r="K6" s="309">
        <v>0</v>
      </c>
      <c r="L6" s="309">
        <v>0</v>
      </c>
      <c r="M6" s="309">
        <v>0</v>
      </c>
      <c r="N6" s="309">
        <v>0</v>
      </c>
      <c r="O6" s="309">
        <v>0</v>
      </c>
      <c r="P6" s="309">
        <v>0</v>
      </c>
      <c r="Q6" s="309">
        <v>0</v>
      </c>
      <c r="R6" s="309">
        <v>0</v>
      </c>
      <c r="S6" s="309">
        <v>0</v>
      </c>
      <c r="T6" s="309">
        <v>0</v>
      </c>
      <c r="U6" s="309">
        <v>0</v>
      </c>
      <c r="V6" s="309">
        <v>0</v>
      </c>
      <c r="W6" s="309">
        <v>0</v>
      </c>
      <c r="X6" s="309">
        <v>0</v>
      </c>
      <c r="Y6" s="309">
        <v>0</v>
      </c>
      <c r="Z6" s="309">
        <v>0</v>
      </c>
      <c r="AA6" s="309">
        <v>0</v>
      </c>
      <c r="AB6" s="309">
        <v>0</v>
      </c>
      <c r="AC6" s="309">
        <v>0</v>
      </c>
      <c r="AD6" s="309">
        <v>0</v>
      </c>
      <c r="AE6" s="309">
        <v>0</v>
      </c>
      <c r="AF6" s="309">
        <v>0</v>
      </c>
      <c r="AG6" s="309">
        <v>0</v>
      </c>
      <c r="AH6" s="309">
        <v>0</v>
      </c>
      <c r="AI6" s="309">
        <v>0</v>
      </c>
      <c r="AJ6" s="309">
        <v>0</v>
      </c>
      <c r="AK6" s="309">
        <v>0</v>
      </c>
      <c r="AL6" s="309">
        <v>0</v>
      </c>
      <c r="AM6" s="309">
        <v>0</v>
      </c>
      <c r="AN6" s="309">
        <v>0</v>
      </c>
      <c r="AO6" s="309">
        <v>0</v>
      </c>
      <c r="AP6" s="309">
        <v>0</v>
      </c>
    </row>
    <row r="7" spans="1:42" x14ac:dyDescent="0.2">
      <c r="A7" s="18" t="s">
        <v>384</v>
      </c>
      <c r="B7" s="310">
        <f>SUM(B5:B6)</f>
        <v>0</v>
      </c>
      <c r="C7" s="310">
        <f t="shared" ref="C7:AP7" si="1">SUM(C5:C6)</f>
        <v>938557</v>
      </c>
      <c r="D7" s="310">
        <f t="shared" si="1"/>
        <v>933864</v>
      </c>
      <c r="E7" s="310">
        <f t="shared" si="1"/>
        <v>929195</v>
      </c>
      <c r="F7" s="310">
        <f t="shared" si="1"/>
        <v>924549</v>
      </c>
      <c r="G7" s="310">
        <f t="shared" si="1"/>
        <v>919926</v>
      </c>
      <c r="H7" s="310">
        <f t="shared" si="1"/>
        <v>915327</v>
      </c>
      <c r="I7" s="310">
        <f t="shared" si="1"/>
        <v>910750</v>
      </c>
      <c r="J7" s="310">
        <f t="shared" si="1"/>
        <v>906196</v>
      </c>
      <c r="K7" s="310">
        <f t="shared" si="1"/>
        <v>901665</v>
      </c>
      <c r="L7" s="310">
        <f t="shared" si="1"/>
        <v>897157</v>
      </c>
      <c r="M7" s="310">
        <f t="shared" si="1"/>
        <v>892671</v>
      </c>
      <c r="N7" s="310">
        <f t="shared" si="1"/>
        <v>888208</v>
      </c>
      <c r="O7" s="310">
        <f t="shared" si="1"/>
        <v>883767</v>
      </c>
      <c r="P7" s="310">
        <f t="shared" si="1"/>
        <v>879348</v>
      </c>
      <c r="Q7" s="310">
        <f t="shared" si="1"/>
        <v>874951</v>
      </c>
      <c r="R7" s="310">
        <f t="shared" si="1"/>
        <v>870577</v>
      </c>
      <c r="S7" s="310">
        <f t="shared" si="1"/>
        <v>866224</v>
      </c>
      <c r="T7" s="310">
        <f t="shared" si="1"/>
        <v>861893</v>
      </c>
      <c r="U7" s="310">
        <f t="shared" si="1"/>
        <v>857583</v>
      </c>
      <c r="V7" s="310">
        <f t="shared" si="1"/>
        <v>853295</v>
      </c>
      <c r="W7" s="310">
        <f t="shared" si="1"/>
        <v>849029</v>
      </c>
      <c r="X7" s="310">
        <f t="shared" si="1"/>
        <v>844784</v>
      </c>
      <c r="Y7" s="310">
        <f t="shared" si="1"/>
        <v>840560</v>
      </c>
      <c r="Z7" s="310">
        <f t="shared" si="1"/>
        <v>836357</v>
      </c>
      <c r="AA7" s="310">
        <f t="shared" si="1"/>
        <v>832175</v>
      </c>
      <c r="AB7" s="310">
        <f t="shared" si="1"/>
        <v>0</v>
      </c>
      <c r="AC7" s="310">
        <f t="shared" si="1"/>
        <v>0</v>
      </c>
      <c r="AD7" s="310">
        <f t="shared" si="1"/>
        <v>0</v>
      </c>
      <c r="AE7" s="310">
        <f t="shared" si="1"/>
        <v>0</v>
      </c>
      <c r="AF7" s="310">
        <f t="shared" si="1"/>
        <v>0</v>
      </c>
      <c r="AG7" s="310">
        <f t="shared" si="1"/>
        <v>0</v>
      </c>
      <c r="AH7" s="310">
        <f t="shared" si="1"/>
        <v>0</v>
      </c>
      <c r="AI7" s="310">
        <f t="shared" si="1"/>
        <v>0</v>
      </c>
      <c r="AJ7" s="310">
        <f t="shared" si="1"/>
        <v>0</v>
      </c>
      <c r="AK7" s="310">
        <f t="shared" si="1"/>
        <v>0</v>
      </c>
      <c r="AL7" s="310">
        <f t="shared" si="1"/>
        <v>0</v>
      </c>
      <c r="AM7" s="310">
        <f t="shared" si="1"/>
        <v>0</v>
      </c>
      <c r="AN7" s="310">
        <f t="shared" si="1"/>
        <v>0</v>
      </c>
      <c r="AO7" s="310">
        <f t="shared" si="1"/>
        <v>0</v>
      </c>
      <c r="AP7" s="310">
        <f t="shared" si="1"/>
        <v>0</v>
      </c>
    </row>
    <row r="8" spans="1:42" x14ac:dyDescent="0.2">
      <c r="A8" s="18" t="s">
        <v>385</v>
      </c>
      <c r="B8" s="310">
        <f t="array" ref="B8:AP10">Inputs!C152:AQ154</f>
        <v>0</v>
      </c>
      <c r="C8" s="310">
        <v>0</v>
      </c>
      <c r="D8" s="310">
        <v>0</v>
      </c>
      <c r="E8" s="310">
        <v>0</v>
      </c>
      <c r="F8" s="310">
        <v>0</v>
      </c>
      <c r="G8" s="310">
        <v>0</v>
      </c>
      <c r="H8" s="310">
        <v>0</v>
      </c>
      <c r="I8" s="310">
        <v>0</v>
      </c>
      <c r="J8" s="310">
        <v>0</v>
      </c>
      <c r="K8" s="310">
        <v>0</v>
      </c>
      <c r="L8" s="310">
        <v>0</v>
      </c>
      <c r="M8" s="310">
        <v>0</v>
      </c>
      <c r="N8" s="310">
        <v>0</v>
      </c>
      <c r="O8" s="310">
        <v>0</v>
      </c>
      <c r="P8" s="310">
        <v>0</v>
      </c>
      <c r="Q8" s="310">
        <v>0</v>
      </c>
      <c r="R8" s="310">
        <v>0</v>
      </c>
      <c r="S8" s="310">
        <v>0</v>
      </c>
      <c r="T8" s="310">
        <v>0</v>
      </c>
      <c r="U8" s="310">
        <v>0</v>
      </c>
      <c r="V8" s="310">
        <v>0</v>
      </c>
      <c r="W8" s="310">
        <v>0</v>
      </c>
      <c r="X8" s="310">
        <v>0</v>
      </c>
      <c r="Y8" s="310">
        <v>0</v>
      </c>
      <c r="Z8" s="310">
        <v>0</v>
      </c>
      <c r="AA8" s="310">
        <v>0</v>
      </c>
      <c r="AB8" s="310">
        <v>0</v>
      </c>
      <c r="AC8" s="310">
        <v>0</v>
      </c>
      <c r="AD8" s="310">
        <v>0</v>
      </c>
      <c r="AE8" s="310">
        <v>0</v>
      </c>
      <c r="AF8" s="310">
        <v>0</v>
      </c>
      <c r="AG8" s="310">
        <v>0</v>
      </c>
      <c r="AH8" s="310">
        <v>0</v>
      </c>
      <c r="AI8" s="310">
        <v>0</v>
      </c>
      <c r="AJ8" s="310">
        <v>0</v>
      </c>
      <c r="AK8" s="310">
        <v>0</v>
      </c>
      <c r="AL8" s="310">
        <v>0</v>
      </c>
      <c r="AM8" s="310">
        <v>0</v>
      </c>
      <c r="AN8" s="310">
        <v>0</v>
      </c>
      <c r="AO8" s="310">
        <v>0</v>
      </c>
      <c r="AP8" s="310">
        <v>0</v>
      </c>
    </row>
    <row r="9" spans="1:42" x14ac:dyDescent="0.2">
      <c r="A9" s="18" t="s">
        <v>386</v>
      </c>
      <c r="B9" s="310">
        <v>0</v>
      </c>
      <c r="C9" s="310">
        <v>0</v>
      </c>
      <c r="D9" s="310">
        <v>0</v>
      </c>
      <c r="E9" s="310">
        <v>0</v>
      </c>
      <c r="F9" s="310">
        <v>0</v>
      </c>
      <c r="G9" s="310">
        <v>0</v>
      </c>
      <c r="H9" s="310">
        <v>0</v>
      </c>
      <c r="I9" s="310">
        <v>0</v>
      </c>
      <c r="J9" s="310">
        <v>0</v>
      </c>
      <c r="K9" s="310">
        <v>0</v>
      </c>
      <c r="L9" s="310">
        <v>0</v>
      </c>
      <c r="M9" s="310">
        <v>0</v>
      </c>
      <c r="N9" s="310">
        <v>0</v>
      </c>
      <c r="O9" s="310">
        <v>0</v>
      </c>
      <c r="P9" s="310">
        <v>0</v>
      </c>
      <c r="Q9" s="310">
        <v>0</v>
      </c>
      <c r="R9" s="310">
        <v>0</v>
      </c>
      <c r="S9" s="310">
        <v>0</v>
      </c>
      <c r="T9" s="310">
        <v>0</v>
      </c>
      <c r="U9" s="310">
        <v>0</v>
      </c>
      <c r="V9" s="310">
        <v>0</v>
      </c>
      <c r="W9" s="310">
        <v>0</v>
      </c>
      <c r="X9" s="310">
        <v>0</v>
      </c>
      <c r="Y9" s="310">
        <v>0</v>
      </c>
      <c r="Z9" s="310">
        <v>0</v>
      </c>
      <c r="AA9" s="310">
        <v>0</v>
      </c>
      <c r="AB9" s="310">
        <v>0</v>
      </c>
      <c r="AC9" s="310">
        <v>0</v>
      </c>
      <c r="AD9" s="310">
        <v>0</v>
      </c>
      <c r="AE9" s="310">
        <v>0</v>
      </c>
      <c r="AF9" s="310">
        <v>0</v>
      </c>
      <c r="AG9" s="310">
        <v>0</v>
      </c>
      <c r="AH9" s="310">
        <v>0</v>
      </c>
      <c r="AI9" s="310">
        <v>0</v>
      </c>
      <c r="AJ9" s="310">
        <v>0</v>
      </c>
      <c r="AK9" s="310">
        <v>0</v>
      </c>
      <c r="AL9" s="310">
        <v>0</v>
      </c>
      <c r="AM9" s="310">
        <v>0</v>
      </c>
      <c r="AN9" s="310">
        <v>0</v>
      </c>
      <c r="AO9" s="310">
        <v>0</v>
      </c>
      <c r="AP9" s="310">
        <v>0</v>
      </c>
    </row>
    <row r="10" spans="1:42" x14ac:dyDescent="0.2">
      <c r="A10" s="18" t="s">
        <v>387</v>
      </c>
      <c r="B10" s="310">
        <v>0</v>
      </c>
      <c r="C10" s="310">
        <v>0</v>
      </c>
      <c r="D10" s="310">
        <v>0</v>
      </c>
      <c r="E10" s="310">
        <v>0</v>
      </c>
      <c r="F10" s="310">
        <v>0</v>
      </c>
      <c r="G10" s="310">
        <v>0</v>
      </c>
      <c r="H10" s="310">
        <v>0</v>
      </c>
      <c r="I10" s="310">
        <v>0</v>
      </c>
      <c r="J10" s="310">
        <v>0</v>
      </c>
      <c r="K10" s="310">
        <v>0</v>
      </c>
      <c r="L10" s="310">
        <v>0</v>
      </c>
      <c r="M10" s="310">
        <v>0</v>
      </c>
      <c r="N10" s="310">
        <v>0</v>
      </c>
      <c r="O10" s="310">
        <v>0</v>
      </c>
      <c r="P10" s="310">
        <v>0</v>
      </c>
      <c r="Q10" s="310">
        <v>0</v>
      </c>
      <c r="R10" s="310">
        <v>0</v>
      </c>
      <c r="S10" s="310">
        <v>0</v>
      </c>
      <c r="T10" s="310">
        <v>0</v>
      </c>
      <c r="U10" s="310">
        <v>0</v>
      </c>
      <c r="V10" s="310">
        <v>0</v>
      </c>
      <c r="W10" s="310">
        <v>0</v>
      </c>
      <c r="X10" s="310">
        <v>0</v>
      </c>
      <c r="Y10" s="310">
        <v>0</v>
      </c>
      <c r="Z10" s="310">
        <v>0</v>
      </c>
      <c r="AA10" s="310">
        <v>0</v>
      </c>
      <c r="AB10" s="310">
        <v>0</v>
      </c>
      <c r="AC10" s="310">
        <v>0</v>
      </c>
      <c r="AD10" s="310">
        <v>0</v>
      </c>
      <c r="AE10" s="310">
        <v>0</v>
      </c>
      <c r="AF10" s="310">
        <v>0</v>
      </c>
      <c r="AG10" s="310">
        <v>0</v>
      </c>
      <c r="AH10" s="310">
        <v>0</v>
      </c>
      <c r="AI10" s="310">
        <v>0</v>
      </c>
      <c r="AJ10" s="310">
        <v>0</v>
      </c>
      <c r="AK10" s="310">
        <v>0</v>
      </c>
      <c r="AL10" s="310">
        <v>0</v>
      </c>
      <c r="AM10" s="310">
        <v>0</v>
      </c>
      <c r="AN10" s="310">
        <v>0</v>
      </c>
      <c r="AO10" s="310">
        <v>0</v>
      </c>
      <c r="AP10" s="310">
        <v>0</v>
      </c>
    </row>
    <row r="11" spans="1:42" x14ac:dyDescent="0.2">
      <c r="A11" s="18"/>
      <c r="B11" s="281"/>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row>
    <row r="12" spans="1:42" x14ac:dyDescent="0.2">
      <c r="A12" s="84" t="s">
        <v>326</v>
      </c>
      <c r="B12" s="7"/>
      <c r="C12" s="212"/>
      <c r="D12" s="212"/>
      <c r="E12" s="212"/>
      <c r="F12" s="212"/>
      <c r="G12" s="212"/>
      <c r="H12" s="212"/>
      <c r="I12" s="212"/>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row>
    <row r="13" spans="1:42" x14ac:dyDescent="0.2">
      <c r="A13" s="4" t="s">
        <v>311</v>
      </c>
      <c r="B13" s="4">
        <f t="array" ref="B13:AP13">Inputs!C163:AQ163</f>
        <v>0</v>
      </c>
      <c r="C13" s="15">
        <v>104614</v>
      </c>
      <c r="D13" s="15">
        <v>107230</v>
      </c>
      <c r="E13" s="15">
        <v>109911</v>
      </c>
      <c r="F13" s="15">
        <v>112658</v>
      </c>
      <c r="G13" s="15">
        <v>115475</v>
      </c>
      <c r="H13" s="15">
        <v>118362</v>
      </c>
      <c r="I13" s="15">
        <v>121321</v>
      </c>
      <c r="J13" s="15">
        <v>124354</v>
      </c>
      <c r="K13" s="15">
        <v>127463</v>
      </c>
      <c r="L13" s="15">
        <v>130649</v>
      </c>
      <c r="M13" s="15">
        <v>133915</v>
      </c>
      <c r="N13" s="15">
        <v>137263</v>
      </c>
      <c r="O13" s="15">
        <v>140695</v>
      </c>
      <c r="P13" s="15">
        <v>144212</v>
      </c>
      <c r="Q13" s="15">
        <v>147818</v>
      </c>
      <c r="R13" s="15">
        <v>151513</v>
      </c>
      <c r="S13" s="15">
        <v>155301</v>
      </c>
      <c r="T13" s="15">
        <v>159183</v>
      </c>
      <c r="U13" s="15">
        <v>163163</v>
      </c>
      <c r="V13" s="15">
        <v>167242</v>
      </c>
      <c r="W13" s="15">
        <v>171423</v>
      </c>
      <c r="X13" s="15">
        <v>175709</v>
      </c>
      <c r="Y13" s="15">
        <v>180101</v>
      </c>
      <c r="Z13" s="15">
        <v>184604</v>
      </c>
      <c r="AA13" s="15">
        <v>189219</v>
      </c>
      <c r="AB13" s="15">
        <v>0</v>
      </c>
      <c r="AC13" s="15">
        <v>0</v>
      </c>
      <c r="AD13" s="15">
        <v>0</v>
      </c>
      <c r="AE13" s="15">
        <v>0</v>
      </c>
      <c r="AF13" s="15">
        <v>0</v>
      </c>
      <c r="AG13" s="15">
        <v>0</v>
      </c>
      <c r="AH13" s="15">
        <v>0</v>
      </c>
      <c r="AI13" s="15">
        <v>0</v>
      </c>
      <c r="AJ13" s="15">
        <v>0</v>
      </c>
      <c r="AK13" s="15">
        <v>0</v>
      </c>
      <c r="AL13" s="15">
        <v>0</v>
      </c>
      <c r="AM13" s="15">
        <v>0</v>
      </c>
      <c r="AN13" s="15">
        <v>0</v>
      </c>
      <c r="AO13" s="15">
        <v>0</v>
      </c>
      <c r="AP13" s="15">
        <v>0</v>
      </c>
    </row>
    <row r="14" spans="1:42" x14ac:dyDescent="0.2">
      <c r="A14" s="4" t="s">
        <v>313</v>
      </c>
      <c r="B14" s="4">
        <f t="array" ref="B14:AP14">Inputs!C162:AQ162</f>
        <v>0</v>
      </c>
      <c r="C14" s="15">
        <v>50134.9</v>
      </c>
      <c r="D14" s="15">
        <v>51431.9</v>
      </c>
      <c r="E14" s="15">
        <v>52762.1</v>
      </c>
      <c r="F14" s="15">
        <v>54126.5</v>
      </c>
      <c r="G14" s="15">
        <v>55525.9</v>
      </c>
      <c r="H14" s="15">
        <v>56961.1</v>
      </c>
      <c r="I14" s="15">
        <v>58433.7</v>
      </c>
      <c r="J14" s="15">
        <v>59944.1</v>
      </c>
      <c r="K14" s="15">
        <v>61493.3</v>
      </c>
      <c r="L14" s="15">
        <v>63082.2</v>
      </c>
      <c r="M14" s="15">
        <v>64711.8</v>
      </c>
      <c r="N14" s="15">
        <v>66383.199999999997</v>
      </c>
      <c r="O14" s="15">
        <v>68097.5</v>
      </c>
      <c r="P14" s="15">
        <v>69855.7</v>
      </c>
      <c r="Q14" s="15">
        <v>71659</v>
      </c>
      <c r="R14" s="15">
        <v>73508.5</v>
      </c>
      <c r="S14" s="15">
        <v>75405.3</v>
      </c>
      <c r="T14" s="15">
        <v>77350.8</v>
      </c>
      <c r="U14" s="15">
        <v>79346.100000000006</v>
      </c>
      <c r="V14" s="15">
        <v>81392.600000000006</v>
      </c>
      <c r="W14" s="15">
        <v>83491.399999999994</v>
      </c>
      <c r="X14" s="15">
        <v>85644</v>
      </c>
      <c r="Y14" s="15">
        <v>87851.6</v>
      </c>
      <c r="Z14" s="15">
        <v>90115.8</v>
      </c>
      <c r="AA14" s="15">
        <v>92438</v>
      </c>
      <c r="AB14" s="15">
        <v>0</v>
      </c>
      <c r="AC14" s="15">
        <v>0</v>
      </c>
      <c r="AD14" s="15">
        <v>0</v>
      </c>
      <c r="AE14" s="15">
        <v>0</v>
      </c>
      <c r="AF14" s="15">
        <v>0</v>
      </c>
      <c r="AG14" s="15">
        <v>0</v>
      </c>
      <c r="AH14" s="15">
        <v>0</v>
      </c>
      <c r="AI14" s="15">
        <v>0</v>
      </c>
      <c r="AJ14" s="15">
        <v>0</v>
      </c>
      <c r="AK14" s="15">
        <v>0</v>
      </c>
      <c r="AL14" s="15">
        <v>0</v>
      </c>
      <c r="AM14" s="15">
        <v>0</v>
      </c>
      <c r="AN14" s="15">
        <v>0</v>
      </c>
      <c r="AO14" s="15">
        <v>0</v>
      </c>
      <c r="AP14" s="15">
        <v>0</v>
      </c>
    </row>
    <row r="15" spans="1:42" x14ac:dyDescent="0.2">
      <c r="A15" s="4" t="s">
        <v>312</v>
      </c>
      <c r="B15" s="123">
        <f>B13-B14</f>
        <v>0</v>
      </c>
      <c r="C15" s="123">
        <f t="shared" ref="C15:AP15" si="2">C13-C14</f>
        <v>54479.1</v>
      </c>
      <c r="D15" s="123">
        <f t="shared" si="2"/>
        <v>55798.1</v>
      </c>
      <c r="E15" s="123">
        <f t="shared" si="2"/>
        <v>57148.9</v>
      </c>
      <c r="F15" s="123">
        <f t="shared" si="2"/>
        <v>58531.5</v>
      </c>
      <c r="G15" s="123">
        <f t="shared" si="2"/>
        <v>59949.1</v>
      </c>
      <c r="H15" s="123">
        <f t="shared" si="2"/>
        <v>61400.9</v>
      </c>
      <c r="I15" s="123">
        <f t="shared" si="2"/>
        <v>62887.3</v>
      </c>
      <c r="J15" s="123">
        <f t="shared" si="2"/>
        <v>64409.9</v>
      </c>
      <c r="K15" s="123">
        <f t="shared" si="2"/>
        <v>65969.7</v>
      </c>
      <c r="L15" s="123">
        <f t="shared" si="2"/>
        <v>67566.8</v>
      </c>
      <c r="M15" s="123">
        <f t="shared" si="2"/>
        <v>69203.199999999997</v>
      </c>
      <c r="N15" s="123">
        <f t="shared" si="2"/>
        <v>70879.8</v>
      </c>
      <c r="O15" s="123">
        <f t="shared" si="2"/>
        <v>72597.5</v>
      </c>
      <c r="P15" s="123">
        <f t="shared" si="2"/>
        <v>74356.3</v>
      </c>
      <c r="Q15" s="123">
        <f t="shared" si="2"/>
        <v>76159</v>
      </c>
      <c r="R15" s="123">
        <f t="shared" si="2"/>
        <v>78004.5</v>
      </c>
      <c r="S15" s="123">
        <f t="shared" si="2"/>
        <v>79895.7</v>
      </c>
      <c r="T15" s="123">
        <f t="shared" si="2"/>
        <v>81832.2</v>
      </c>
      <c r="U15" s="123">
        <f t="shared" si="2"/>
        <v>83816.899999999994</v>
      </c>
      <c r="V15" s="123">
        <f t="shared" si="2"/>
        <v>85849.4</v>
      </c>
      <c r="W15" s="123">
        <f t="shared" si="2"/>
        <v>87931.6</v>
      </c>
      <c r="X15" s="123">
        <f t="shared" si="2"/>
        <v>90065</v>
      </c>
      <c r="Y15" s="123">
        <f t="shared" si="2"/>
        <v>92249.4</v>
      </c>
      <c r="Z15" s="123">
        <f t="shared" si="2"/>
        <v>94488.2</v>
      </c>
      <c r="AA15" s="123">
        <f t="shared" si="2"/>
        <v>96781</v>
      </c>
      <c r="AB15" s="123">
        <f t="shared" si="2"/>
        <v>0</v>
      </c>
      <c r="AC15" s="123">
        <f t="shared" si="2"/>
        <v>0</v>
      </c>
      <c r="AD15" s="123">
        <f t="shared" si="2"/>
        <v>0</v>
      </c>
      <c r="AE15" s="123">
        <f t="shared" si="2"/>
        <v>0</v>
      </c>
      <c r="AF15" s="123">
        <f t="shared" si="2"/>
        <v>0</v>
      </c>
      <c r="AG15" s="123">
        <f t="shared" si="2"/>
        <v>0</v>
      </c>
      <c r="AH15" s="123">
        <f t="shared" si="2"/>
        <v>0</v>
      </c>
      <c r="AI15" s="123">
        <f t="shared" si="2"/>
        <v>0</v>
      </c>
      <c r="AJ15" s="123">
        <f t="shared" si="2"/>
        <v>0</v>
      </c>
      <c r="AK15" s="123">
        <f t="shared" si="2"/>
        <v>0</v>
      </c>
      <c r="AL15" s="123">
        <f t="shared" si="2"/>
        <v>0</v>
      </c>
      <c r="AM15" s="123">
        <f t="shared" si="2"/>
        <v>0</v>
      </c>
      <c r="AN15" s="123">
        <f t="shared" si="2"/>
        <v>0</v>
      </c>
      <c r="AO15" s="123">
        <f t="shared" si="2"/>
        <v>0</v>
      </c>
      <c r="AP15" s="123">
        <f t="shared" si="2"/>
        <v>0</v>
      </c>
    </row>
    <row r="16" spans="1:42" x14ac:dyDescent="0.2">
      <c r="A16" s="4" t="s">
        <v>328</v>
      </c>
      <c r="B16" s="201">
        <f>IF(B$5=0,0,B15*100/B$5)</f>
        <v>0</v>
      </c>
      <c r="C16" s="201">
        <f t="shared" ref="C16:AP16" si="3">IF(C$5=0,0,C15*100/C$5)</f>
        <v>5.8045595525897733</v>
      </c>
      <c r="D16" s="201">
        <f t="shared" si="3"/>
        <v>5.9749706595392906</v>
      </c>
      <c r="E16" s="201">
        <f t="shared" si="3"/>
        <v>6.1503667152750499</v>
      </c>
      <c r="F16" s="201">
        <f t="shared" si="3"/>
        <v>6.3308164304974639</v>
      </c>
      <c r="G16" s="201">
        <f t="shared" si="3"/>
        <v>6.516730693555786</v>
      </c>
      <c r="H16" s="201">
        <f t="shared" si="3"/>
        <v>6.7080835592088945</v>
      </c>
      <c r="I16" s="201">
        <f t="shared" si="3"/>
        <v>6.905001372495196</v>
      </c>
      <c r="J16" s="201">
        <f t="shared" si="3"/>
        <v>7.1077228325880935</v>
      </c>
      <c r="K16" s="201">
        <f t="shared" si="3"/>
        <v>7.3164312688193505</v>
      </c>
      <c r="L16" s="201">
        <f t="shared" si="3"/>
        <v>7.5312124856630449</v>
      </c>
      <c r="M16" s="201">
        <f t="shared" si="3"/>
        <v>7.7523746150597477</v>
      </c>
      <c r="N16" s="201">
        <f t="shared" si="3"/>
        <v>7.9800902491308339</v>
      </c>
      <c r="O16" s="201">
        <f t="shared" si="3"/>
        <v>8.2145520255904554</v>
      </c>
      <c r="P16" s="201">
        <f t="shared" si="3"/>
        <v>8.4558445575585548</v>
      </c>
      <c r="Q16" s="201">
        <f t="shared" si="3"/>
        <v>8.7043731591826283</v>
      </c>
      <c r="R16" s="201">
        <f t="shared" si="3"/>
        <v>8.9600919849708873</v>
      </c>
      <c r="S16" s="201">
        <f t="shared" si="3"/>
        <v>9.2234456676333139</v>
      </c>
      <c r="T16" s="201">
        <f t="shared" si="3"/>
        <v>9.4944732118720072</v>
      </c>
      <c r="U16" s="201">
        <f t="shared" si="3"/>
        <v>9.7736195796791669</v>
      </c>
      <c r="V16" s="201">
        <f t="shared" si="3"/>
        <v>10.060928518273283</v>
      </c>
      <c r="W16" s="201">
        <f t="shared" si="3"/>
        <v>10.356725153086643</v>
      </c>
      <c r="X16" s="201">
        <f t="shared" si="3"/>
        <v>10.661305138354892</v>
      </c>
      <c r="Y16" s="201">
        <f t="shared" si="3"/>
        <v>10.974754925287904</v>
      </c>
      <c r="Z16" s="201">
        <f t="shared" si="3"/>
        <v>11.29759181784812</v>
      </c>
      <c r="AA16" s="201">
        <f t="shared" si="3"/>
        <v>11.629885540901853</v>
      </c>
      <c r="AB16" s="201">
        <f t="shared" si="3"/>
        <v>0</v>
      </c>
      <c r="AC16" s="201">
        <f t="shared" si="3"/>
        <v>0</v>
      </c>
      <c r="AD16" s="201">
        <f t="shared" si="3"/>
        <v>0</v>
      </c>
      <c r="AE16" s="201">
        <f t="shared" si="3"/>
        <v>0</v>
      </c>
      <c r="AF16" s="201">
        <f t="shared" si="3"/>
        <v>0</v>
      </c>
      <c r="AG16" s="201">
        <f t="shared" si="3"/>
        <v>0</v>
      </c>
      <c r="AH16" s="201">
        <f t="shared" si="3"/>
        <v>0</v>
      </c>
      <c r="AI16" s="201">
        <f t="shared" si="3"/>
        <v>0</v>
      </c>
      <c r="AJ16" s="201">
        <f t="shared" si="3"/>
        <v>0</v>
      </c>
      <c r="AK16" s="201">
        <f t="shared" si="3"/>
        <v>0</v>
      </c>
      <c r="AL16" s="201">
        <f t="shared" si="3"/>
        <v>0</v>
      </c>
      <c r="AM16" s="201">
        <f t="shared" si="3"/>
        <v>0</v>
      </c>
      <c r="AN16" s="201">
        <f t="shared" si="3"/>
        <v>0</v>
      </c>
      <c r="AO16" s="201">
        <f t="shared" si="3"/>
        <v>0</v>
      </c>
      <c r="AP16" s="201">
        <f t="shared" si="3"/>
        <v>0</v>
      </c>
    </row>
    <row r="17" spans="1:42" x14ac:dyDescent="0.2">
      <c r="A17" s="4" t="s">
        <v>314</v>
      </c>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row>
    <row r="18" spans="1:42" x14ac:dyDescent="0.2">
      <c r="A18" s="22" t="s">
        <v>382</v>
      </c>
      <c r="B18" s="123">
        <f>B$5</f>
        <v>0</v>
      </c>
      <c r="C18" s="123">
        <f t="shared" ref="C18:AP18" si="4">C$5</f>
        <v>938557</v>
      </c>
      <c r="D18" s="123">
        <f t="shared" si="4"/>
        <v>933864</v>
      </c>
      <c r="E18" s="123">
        <f t="shared" si="4"/>
        <v>929195</v>
      </c>
      <c r="F18" s="123">
        <f t="shared" si="4"/>
        <v>924549</v>
      </c>
      <c r="G18" s="123">
        <f t="shared" si="4"/>
        <v>919926</v>
      </c>
      <c r="H18" s="123">
        <f t="shared" si="4"/>
        <v>915327</v>
      </c>
      <c r="I18" s="123">
        <f t="shared" si="4"/>
        <v>910750</v>
      </c>
      <c r="J18" s="123">
        <f t="shared" si="4"/>
        <v>906196</v>
      </c>
      <c r="K18" s="123">
        <f t="shared" si="4"/>
        <v>901665</v>
      </c>
      <c r="L18" s="123">
        <f t="shared" si="4"/>
        <v>897157</v>
      </c>
      <c r="M18" s="123">
        <f t="shared" si="4"/>
        <v>892671</v>
      </c>
      <c r="N18" s="123">
        <f t="shared" si="4"/>
        <v>888208</v>
      </c>
      <c r="O18" s="123">
        <f t="shared" si="4"/>
        <v>883767</v>
      </c>
      <c r="P18" s="123">
        <f t="shared" si="4"/>
        <v>879348</v>
      </c>
      <c r="Q18" s="123">
        <f t="shared" si="4"/>
        <v>874951</v>
      </c>
      <c r="R18" s="123">
        <f t="shared" si="4"/>
        <v>870577</v>
      </c>
      <c r="S18" s="123">
        <f t="shared" si="4"/>
        <v>866224</v>
      </c>
      <c r="T18" s="123">
        <f t="shared" si="4"/>
        <v>861893</v>
      </c>
      <c r="U18" s="123">
        <f t="shared" si="4"/>
        <v>857583</v>
      </c>
      <c r="V18" s="123">
        <f t="shared" si="4"/>
        <v>853295</v>
      </c>
      <c r="W18" s="123">
        <f t="shared" si="4"/>
        <v>849029</v>
      </c>
      <c r="X18" s="123">
        <f t="shared" si="4"/>
        <v>844784</v>
      </c>
      <c r="Y18" s="123">
        <f t="shared" si="4"/>
        <v>840560</v>
      </c>
      <c r="Z18" s="123">
        <f t="shared" si="4"/>
        <v>836357</v>
      </c>
      <c r="AA18" s="123">
        <f t="shared" si="4"/>
        <v>832175</v>
      </c>
      <c r="AB18" s="123">
        <f t="shared" si="4"/>
        <v>0</v>
      </c>
      <c r="AC18" s="123">
        <f t="shared" si="4"/>
        <v>0</v>
      </c>
      <c r="AD18" s="123">
        <f t="shared" si="4"/>
        <v>0</v>
      </c>
      <c r="AE18" s="123">
        <f t="shared" si="4"/>
        <v>0</v>
      </c>
      <c r="AF18" s="123">
        <f t="shared" si="4"/>
        <v>0</v>
      </c>
      <c r="AG18" s="123">
        <f t="shared" si="4"/>
        <v>0</v>
      </c>
      <c r="AH18" s="123">
        <f t="shared" si="4"/>
        <v>0</v>
      </c>
      <c r="AI18" s="123">
        <f t="shared" si="4"/>
        <v>0</v>
      </c>
      <c r="AJ18" s="123">
        <f t="shared" si="4"/>
        <v>0</v>
      </c>
      <c r="AK18" s="123">
        <f t="shared" si="4"/>
        <v>0</v>
      </c>
      <c r="AL18" s="123">
        <f t="shared" si="4"/>
        <v>0</v>
      </c>
      <c r="AM18" s="123">
        <f t="shared" si="4"/>
        <v>0</v>
      </c>
      <c r="AN18" s="123">
        <f t="shared" si="4"/>
        <v>0</v>
      </c>
      <c r="AO18" s="123">
        <f t="shared" si="4"/>
        <v>0</v>
      </c>
      <c r="AP18" s="123">
        <f t="shared" si="4"/>
        <v>0</v>
      </c>
    </row>
    <row r="19" spans="1:42" x14ac:dyDescent="0.2">
      <c r="A19" s="22" t="s">
        <v>342</v>
      </c>
      <c r="B19" s="201">
        <f t="array" ref="B19:AP19">Inputs!C156:AQ156</f>
        <v>0</v>
      </c>
      <c r="C19" s="201">
        <v>0</v>
      </c>
      <c r="D19" s="201">
        <v>0</v>
      </c>
      <c r="E19" s="201">
        <v>0</v>
      </c>
      <c r="F19" s="201">
        <v>11.4017</v>
      </c>
      <c r="G19" s="201">
        <v>11.5158</v>
      </c>
      <c r="H19" s="201">
        <v>11.6309</v>
      </c>
      <c r="I19" s="201">
        <v>11.747199999999999</v>
      </c>
      <c r="J19" s="201">
        <v>11.864699999999999</v>
      </c>
      <c r="K19" s="201">
        <v>11.9833</v>
      </c>
      <c r="L19" s="201">
        <v>12.103199999999999</v>
      </c>
      <c r="M19" s="201">
        <v>12.2242</v>
      </c>
      <c r="N19" s="201">
        <v>12.346500000000001</v>
      </c>
      <c r="O19" s="201">
        <v>12.469900000000001</v>
      </c>
      <c r="P19" s="201">
        <v>12.5946</v>
      </c>
      <c r="Q19" s="201">
        <v>12.720599999999999</v>
      </c>
      <c r="R19" s="201">
        <v>12.847799999999999</v>
      </c>
      <c r="S19" s="201">
        <v>12.9762</v>
      </c>
      <c r="T19" s="201">
        <v>13.106</v>
      </c>
      <c r="U19" s="201">
        <v>13.2371</v>
      </c>
      <c r="V19" s="201">
        <v>13.369400000000001</v>
      </c>
      <c r="W19" s="201">
        <v>13.5031</v>
      </c>
      <c r="X19" s="201">
        <v>13.638199999999999</v>
      </c>
      <c r="Y19" s="201">
        <v>13.7745</v>
      </c>
      <c r="Z19" s="201">
        <v>13.9123</v>
      </c>
      <c r="AA19" s="201">
        <v>14.051399999999999</v>
      </c>
      <c r="AB19" s="201">
        <v>0</v>
      </c>
      <c r="AC19" s="201">
        <v>0</v>
      </c>
      <c r="AD19" s="201">
        <v>0</v>
      </c>
      <c r="AE19" s="201">
        <v>0</v>
      </c>
      <c r="AF19" s="201">
        <v>0</v>
      </c>
      <c r="AG19" s="201">
        <v>0</v>
      </c>
      <c r="AH19" s="201">
        <v>0</v>
      </c>
      <c r="AI19" s="201">
        <v>0</v>
      </c>
      <c r="AJ19" s="201">
        <v>0</v>
      </c>
      <c r="AK19" s="201">
        <v>0</v>
      </c>
      <c r="AL19" s="201">
        <v>0</v>
      </c>
      <c r="AM19" s="201">
        <v>0</v>
      </c>
      <c r="AN19" s="201">
        <v>0</v>
      </c>
      <c r="AO19" s="201">
        <v>0</v>
      </c>
      <c r="AP19" s="201">
        <v>0</v>
      </c>
    </row>
    <row r="20" spans="1:42" x14ac:dyDescent="0.2">
      <c r="A20" s="22" t="s">
        <v>341</v>
      </c>
      <c r="B20" s="123">
        <f>B19*B18/100</f>
        <v>0</v>
      </c>
      <c r="C20" s="123">
        <f t="shared" ref="C20:AP20" si="5">C19*C18/100</f>
        <v>0</v>
      </c>
      <c r="D20" s="123">
        <f t="shared" si="5"/>
        <v>0</v>
      </c>
      <c r="E20" s="123">
        <f t="shared" si="5"/>
        <v>0</v>
      </c>
      <c r="F20" s="123">
        <f t="shared" si="5"/>
        <v>105414.303333</v>
      </c>
      <c r="G20" s="123">
        <f t="shared" si="5"/>
        <v>105936.83830800001</v>
      </c>
      <c r="H20" s="123">
        <f t="shared" si="5"/>
        <v>106460.768043</v>
      </c>
      <c r="I20" s="123">
        <f t="shared" si="5"/>
        <v>106987.62400000001</v>
      </c>
      <c r="J20" s="123">
        <f t="shared" si="5"/>
        <v>107517.436812</v>
      </c>
      <c r="K20" s="123">
        <f t="shared" si="5"/>
        <v>108049.221945</v>
      </c>
      <c r="L20" s="123">
        <f t="shared" si="5"/>
        <v>108584.706024</v>
      </c>
      <c r="M20" s="123">
        <f t="shared" si="5"/>
        <v>109121.88838199999</v>
      </c>
      <c r="N20" s="123">
        <f t="shared" si="5"/>
        <v>109662.60072</v>
      </c>
      <c r="O20" s="123">
        <f t="shared" si="5"/>
        <v>110204.86113300001</v>
      </c>
      <c r="P20" s="123">
        <f t="shared" si="5"/>
        <v>110750.363208</v>
      </c>
      <c r="Q20" s="123">
        <f t="shared" si="5"/>
        <v>111299.01690599999</v>
      </c>
      <c r="R20" s="123">
        <f t="shared" si="5"/>
        <v>111849.99180599999</v>
      </c>
      <c r="S20" s="123">
        <f t="shared" si="5"/>
        <v>112402.95868800001</v>
      </c>
      <c r="T20" s="123">
        <f t="shared" si="5"/>
        <v>112959.69658</v>
      </c>
      <c r="U20" s="123">
        <f t="shared" si="5"/>
        <v>113519.119293</v>
      </c>
      <c r="V20" s="123">
        <f t="shared" si="5"/>
        <v>114080.42173</v>
      </c>
      <c r="W20" s="123">
        <f t="shared" si="5"/>
        <v>114645.234899</v>
      </c>
      <c r="X20" s="123">
        <f t="shared" si="5"/>
        <v>115213.33148799998</v>
      </c>
      <c r="Y20" s="123">
        <f t="shared" si="5"/>
        <v>115782.9372</v>
      </c>
      <c r="Z20" s="123">
        <f t="shared" si="5"/>
        <v>116356.494911</v>
      </c>
      <c r="AA20" s="123">
        <f t="shared" si="5"/>
        <v>116932.23795</v>
      </c>
      <c r="AB20" s="123">
        <f t="shared" si="5"/>
        <v>0</v>
      </c>
      <c r="AC20" s="123">
        <f t="shared" si="5"/>
        <v>0</v>
      </c>
      <c r="AD20" s="123">
        <f t="shared" si="5"/>
        <v>0</v>
      </c>
      <c r="AE20" s="123">
        <f t="shared" si="5"/>
        <v>0</v>
      </c>
      <c r="AF20" s="123">
        <f t="shared" si="5"/>
        <v>0</v>
      </c>
      <c r="AG20" s="123">
        <f t="shared" si="5"/>
        <v>0</v>
      </c>
      <c r="AH20" s="123">
        <f t="shared" si="5"/>
        <v>0</v>
      </c>
      <c r="AI20" s="123">
        <f t="shared" si="5"/>
        <v>0</v>
      </c>
      <c r="AJ20" s="123">
        <f t="shared" si="5"/>
        <v>0</v>
      </c>
      <c r="AK20" s="123">
        <f t="shared" si="5"/>
        <v>0</v>
      </c>
      <c r="AL20" s="123">
        <f t="shared" si="5"/>
        <v>0</v>
      </c>
      <c r="AM20" s="123">
        <f t="shared" si="5"/>
        <v>0</v>
      </c>
      <c r="AN20" s="123">
        <f t="shared" si="5"/>
        <v>0</v>
      </c>
      <c r="AO20" s="123">
        <f t="shared" si="5"/>
        <v>0</v>
      </c>
      <c r="AP20" s="123">
        <f t="shared" si="5"/>
        <v>0</v>
      </c>
    </row>
    <row r="21" spans="1:42" x14ac:dyDescent="0.2">
      <c r="A21" s="4" t="s">
        <v>329</v>
      </c>
      <c r="B21" s="123">
        <f>B15-B20</f>
        <v>0</v>
      </c>
      <c r="C21" s="123">
        <f t="shared" ref="C21:AP21" si="6">C15-C20</f>
        <v>54479.1</v>
      </c>
      <c r="D21" s="123">
        <f t="shared" si="6"/>
        <v>55798.1</v>
      </c>
      <c r="E21" s="123">
        <f t="shared" si="6"/>
        <v>57148.9</v>
      </c>
      <c r="F21" s="123">
        <f t="shared" si="6"/>
        <v>-46882.803333000003</v>
      </c>
      <c r="G21" s="123">
        <f t="shared" si="6"/>
        <v>-45987.738308000007</v>
      </c>
      <c r="H21" s="123">
        <f t="shared" si="6"/>
        <v>-45059.868043000002</v>
      </c>
      <c r="I21" s="123">
        <f t="shared" si="6"/>
        <v>-44100.324000000008</v>
      </c>
      <c r="J21" s="123">
        <f t="shared" si="6"/>
        <v>-43107.536811999998</v>
      </c>
      <c r="K21" s="123">
        <f t="shared" si="6"/>
        <v>-42079.521945</v>
      </c>
      <c r="L21" s="123">
        <f t="shared" si="6"/>
        <v>-41017.906023999996</v>
      </c>
      <c r="M21" s="123">
        <f t="shared" si="6"/>
        <v>-39918.688381999993</v>
      </c>
      <c r="N21" s="123">
        <f t="shared" si="6"/>
        <v>-38782.800719999999</v>
      </c>
      <c r="O21" s="123">
        <f t="shared" si="6"/>
        <v>-37607.361133000013</v>
      </c>
      <c r="P21" s="123">
        <f t="shared" si="6"/>
        <v>-36394.063207999992</v>
      </c>
      <c r="Q21" s="123">
        <f t="shared" si="6"/>
        <v>-35140.01690599999</v>
      </c>
      <c r="R21" s="123">
        <f t="shared" si="6"/>
        <v>-33845.491805999991</v>
      </c>
      <c r="S21" s="123">
        <f t="shared" si="6"/>
        <v>-32507.258688000016</v>
      </c>
      <c r="T21" s="123">
        <f t="shared" si="6"/>
        <v>-31127.496580000006</v>
      </c>
      <c r="U21" s="123">
        <f t="shared" si="6"/>
        <v>-29702.219293000002</v>
      </c>
      <c r="V21" s="123">
        <f t="shared" si="6"/>
        <v>-28231.021730000008</v>
      </c>
      <c r="W21" s="123">
        <f t="shared" si="6"/>
        <v>-26713.634898999997</v>
      </c>
      <c r="X21" s="123">
        <f t="shared" si="6"/>
        <v>-25148.331487999982</v>
      </c>
      <c r="Y21" s="123">
        <f t="shared" si="6"/>
        <v>-23533.537200000006</v>
      </c>
      <c r="Z21" s="123">
        <f t="shared" si="6"/>
        <v>-21868.294911000005</v>
      </c>
      <c r="AA21" s="123">
        <f t="shared" si="6"/>
        <v>-20151.237949999995</v>
      </c>
      <c r="AB21" s="123">
        <f t="shared" si="6"/>
        <v>0</v>
      </c>
      <c r="AC21" s="123">
        <f t="shared" si="6"/>
        <v>0</v>
      </c>
      <c r="AD21" s="123">
        <f t="shared" si="6"/>
        <v>0</v>
      </c>
      <c r="AE21" s="123">
        <f t="shared" si="6"/>
        <v>0</v>
      </c>
      <c r="AF21" s="123">
        <f t="shared" si="6"/>
        <v>0</v>
      </c>
      <c r="AG21" s="123">
        <f t="shared" si="6"/>
        <v>0</v>
      </c>
      <c r="AH21" s="123">
        <f t="shared" si="6"/>
        <v>0</v>
      </c>
      <c r="AI21" s="123">
        <f t="shared" si="6"/>
        <v>0</v>
      </c>
      <c r="AJ21" s="123">
        <f t="shared" si="6"/>
        <v>0</v>
      </c>
      <c r="AK21" s="123">
        <f t="shared" si="6"/>
        <v>0</v>
      </c>
      <c r="AL21" s="123">
        <f t="shared" si="6"/>
        <v>0</v>
      </c>
      <c r="AM21" s="123">
        <f t="shared" si="6"/>
        <v>0</v>
      </c>
      <c r="AN21" s="123">
        <f t="shared" si="6"/>
        <v>0</v>
      </c>
      <c r="AO21" s="123">
        <f t="shared" si="6"/>
        <v>0</v>
      </c>
      <c r="AP21" s="123">
        <f t="shared" si="6"/>
        <v>0</v>
      </c>
    </row>
    <row r="22" spans="1:42" x14ac:dyDescent="0.2">
      <c r="A22" s="4" t="s">
        <v>315</v>
      </c>
      <c r="B22" s="123">
        <f>B21</f>
        <v>0</v>
      </c>
      <c r="C22" s="123">
        <f t="shared" ref="C22:AP22" si="7">C21</f>
        <v>54479.1</v>
      </c>
      <c r="D22" s="123">
        <f t="shared" si="7"/>
        <v>55798.1</v>
      </c>
      <c r="E22" s="123">
        <f t="shared" si="7"/>
        <v>57148.9</v>
      </c>
      <c r="F22" s="123">
        <f t="shared" si="7"/>
        <v>-46882.803333000003</v>
      </c>
      <c r="G22" s="123">
        <f t="shared" si="7"/>
        <v>-45987.738308000007</v>
      </c>
      <c r="H22" s="123">
        <f t="shared" si="7"/>
        <v>-45059.868043000002</v>
      </c>
      <c r="I22" s="123">
        <f t="shared" si="7"/>
        <v>-44100.324000000008</v>
      </c>
      <c r="J22" s="123">
        <f t="shared" si="7"/>
        <v>-43107.536811999998</v>
      </c>
      <c r="K22" s="123">
        <f t="shared" si="7"/>
        <v>-42079.521945</v>
      </c>
      <c r="L22" s="123">
        <f t="shared" si="7"/>
        <v>-41017.906023999996</v>
      </c>
      <c r="M22" s="123">
        <f t="shared" si="7"/>
        <v>-39918.688381999993</v>
      </c>
      <c r="N22" s="123">
        <f t="shared" si="7"/>
        <v>-38782.800719999999</v>
      </c>
      <c r="O22" s="123">
        <f t="shared" si="7"/>
        <v>-37607.361133000013</v>
      </c>
      <c r="P22" s="123">
        <f t="shared" si="7"/>
        <v>-36394.063207999992</v>
      </c>
      <c r="Q22" s="123">
        <f t="shared" si="7"/>
        <v>-35140.01690599999</v>
      </c>
      <c r="R22" s="123">
        <f t="shared" si="7"/>
        <v>-33845.491805999991</v>
      </c>
      <c r="S22" s="123">
        <f t="shared" si="7"/>
        <v>-32507.258688000016</v>
      </c>
      <c r="T22" s="123">
        <f t="shared" si="7"/>
        <v>-31127.496580000006</v>
      </c>
      <c r="U22" s="123">
        <f t="shared" si="7"/>
        <v>-29702.219293000002</v>
      </c>
      <c r="V22" s="123">
        <f t="shared" si="7"/>
        <v>-28231.021730000008</v>
      </c>
      <c r="W22" s="123">
        <f t="shared" si="7"/>
        <v>-26713.634898999997</v>
      </c>
      <c r="X22" s="123">
        <f t="shared" si="7"/>
        <v>-25148.331487999982</v>
      </c>
      <c r="Y22" s="123">
        <f t="shared" si="7"/>
        <v>-23533.537200000006</v>
      </c>
      <c r="Z22" s="123">
        <f t="shared" si="7"/>
        <v>-21868.294911000005</v>
      </c>
      <c r="AA22" s="123">
        <f t="shared" si="7"/>
        <v>-20151.237949999995</v>
      </c>
      <c r="AB22" s="123">
        <f t="shared" si="7"/>
        <v>0</v>
      </c>
      <c r="AC22" s="123">
        <f t="shared" si="7"/>
        <v>0</v>
      </c>
      <c r="AD22" s="123">
        <f t="shared" si="7"/>
        <v>0</v>
      </c>
      <c r="AE22" s="123">
        <f t="shared" si="7"/>
        <v>0</v>
      </c>
      <c r="AF22" s="123">
        <f t="shared" si="7"/>
        <v>0</v>
      </c>
      <c r="AG22" s="123">
        <f t="shared" si="7"/>
        <v>0</v>
      </c>
      <c r="AH22" s="123">
        <f t="shared" si="7"/>
        <v>0</v>
      </c>
      <c r="AI22" s="123">
        <f t="shared" si="7"/>
        <v>0</v>
      </c>
      <c r="AJ22" s="123">
        <f t="shared" si="7"/>
        <v>0</v>
      </c>
      <c r="AK22" s="123">
        <f t="shared" si="7"/>
        <v>0</v>
      </c>
      <c r="AL22" s="123">
        <f t="shared" si="7"/>
        <v>0</v>
      </c>
      <c r="AM22" s="123">
        <f t="shared" si="7"/>
        <v>0</v>
      </c>
      <c r="AN22" s="123">
        <f t="shared" si="7"/>
        <v>0</v>
      </c>
      <c r="AO22" s="123">
        <f t="shared" si="7"/>
        <v>0</v>
      </c>
      <c r="AP22" s="123">
        <f t="shared" si="7"/>
        <v>0</v>
      </c>
    </row>
    <row r="23" spans="1:42" x14ac:dyDescent="0.2">
      <c r="A23" s="4" t="s">
        <v>316</v>
      </c>
      <c r="B23" s="123">
        <v>0</v>
      </c>
      <c r="C23" s="123">
        <f>B23+C22</f>
        <v>54479.1</v>
      </c>
      <c r="D23" s="123">
        <f t="shared" ref="D23:AP23" si="8">C23+D22</f>
        <v>110277.2</v>
      </c>
      <c r="E23" s="123">
        <f t="shared" si="8"/>
        <v>167426.1</v>
      </c>
      <c r="F23" s="123">
        <f t="shared" si="8"/>
        <v>120543.296667</v>
      </c>
      <c r="G23" s="123">
        <f t="shared" si="8"/>
        <v>74555.558358999988</v>
      </c>
      <c r="H23" s="123">
        <f t="shared" si="8"/>
        <v>29495.690315999986</v>
      </c>
      <c r="I23" s="123">
        <f t="shared" si="8"/>
        <v>-14604.633684000022</v>
      </c>
      <c r="J23" s="123">
        <f t="shared" si="8"/>
        <v>-57712.170496000021</v>
      </c>
      <c r="K23" s="123">
        <f t="shared" si="8"/>
        <v>-99791.692441000021</v>
      </c>
      <c r="L23" s="123">
        <f t="shared" si="8"/>
        <v>-140809.59846500002</v>
      </c>
      <c r="M23" s="123">
        <f t="shared" si="8"/>
        <v>-180728.28684700001</v>
      </c>
      <c r="N23" s="123">
        <f t="shared" si="8"/>
        <v>-219511.08756700001</v>
      </c>
      <c r="O23" s="123">
        <f t="shared" si="8"/>
        <v>-257118.44870000001</v>
      </c>
      <c r="P23" s="123">
        <f t="shared" si="8"/>
        <v>-293512.51190799999</v>
      </c>
      <c r="Q23" s="123">
        <f t="shared" si="8"/>
        <v>-328652.52881399996</v>
      </c>
      <c r="R23" s="123">
        <f t="shared" si="8"/>
        <v>-362498.02061999997</v>
      </c>
      <c r="S23" s="123">
        <f t="shared" si="8"/>
        <v>-395005.279308</v>
      </c>
      <c r="T23" s="123">
        <f t="shared" si="8"/>
        <v>-426132.77588800003</v>
      </c>
      <c r="U23" s="123">
        <f t="shared" si="8"/>
        <v>-455834.99518100003</v>
      </c>
      <c r="V23" s="123">
        <f t="shared" si="8"/>
        <v>-484066.01691100001</v>
      </c>
      <c r="W23" s="123">
        <f t="shared" si="8"/>
        <v>-510779.65181000001</v>
      </c>
      <c r="X23" s="123">
        <f t="shared" si="8"/>
        <v>-535927.98329799995</v>
      </c>
      <c r="Y23" s="123">
        <f t="shared" si="8"/>
        <v>-559461.52049799997</v>
      </c>
      <c r="Z23" s="123">
        <f t="shared" si="8"/>
        <v>-581329.81540900003</v>
      </c>
      <c r="AA23" s="123">
        <f t="shared" si="8"/>
        <v>-601481.05335900001</v>
      </c>
      <c r="AB23" s="123">
        <f t="shared" si="8"/>
        <v>-601481.05335900001</v>
      </c>
      <c r="AC23" s="123">
        <f t="shared" si="8"/>
        <v>-601481.05335900001</v>
      </c>
      <c r="AD23" s="123">
        <f t="shared" si="8"/>
        <v>-601481.05335900001</v>
      </c>
      <c r="AE23" s="123">
        <f t="shared" si="8"/>
        <v>-601481.05335900001</v>
      </c>
      <c r="AF23" s="123">
        <f t="shared" si="8"/>
        <v>-601481.05335900001</v>
      </c>
      <c r="AG23" s="123">
        <f t="shared" si="8"/>
        <v>-601481.05335900001</v>
      </c>
      <c r="AH23" s="123">
        <f t="shared" si="8"/>
        <v>-601481.05335900001</v>
      </c>
      <c r="AI23" s="123">
        <f t="shared" si="8"/>
        <v>-601481.05335900001</v>
      </c>
      <c r="AJ23" s="123">
        <f t="shared" si="8"/>
        <v>-601481.05335900001</v>
      </c>
      <c r="AK23" s="123">
        <f t="shared" si="8"/>
        <v>-601481.05335900001</v>
      </c>
      <c r="AL23" s="123">
        <f t="shared" si="8"/>
        <v>-601481.05335900001</v>
      </c>
      <c r="AM23" s="123">
        <f t="shared" si="8"/>
        <v>-601481.05335900001</v>
      </c>
      <c r="AN23" s="123">
        <f t="shared" si="8"/>
        <v>-601481.05335900001</v>
      </c>
      <c r="AO23" s="123">
        <f t="shared" si="8"/>
        <v>-601481.05335900001</v>
      </c>
      <c r="AP23" s="123">
        <f t="shared" si="8"/>
        <v>-601481.05335900001</v>
      </c>
    </row>
    <row r="24" spans="1:42" x14ac:dyDescent="0.2">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row>
    <row r="25" spans="1:42" x14ac:dyDescent="0.2">
      <c r="A25" s="84" t="s">
        <v>327</v>
      </c>
      <c r="B25" s="7"/>
      <c r="C25" s="212"/>
      <c r="D25" s="212"/>
      <c r="E25" s="212"/>
      <c r="F25" s="212"/>
      <c r="G25" s="212"/>
      <c r="H25" s="212"/>
      <c r="I25" s="212"/>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row>
    <row r="26" spans="1:42" x14ac:dyDescent="0.2">
      <c r="A26" s="4" t="s">
        <v>357</v>
      </c>
      <c r="C26" s="15"/>
      <c r="D26" s="21"/>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row>
    <row r="27" spans="1:42" x14ac:dyDescent="0.2">
      <c r="A27" s="22" t="s">
        <v>382</v>
      </c>
      <c r="C27" s="123">
        <f>C$5</f>
        <v>938557</v>
      </c>
      <c r="D27" s="123">
        <f t="shared" ref="D27:AP27" si="9">D$5</f>
        <v>933864</v>
      </c>
      <c r="E27" s="123">
        <f t="shared" si="9"/>
        <v>929195</v>
      </c>
      <c r="F27" s="123">
        <f t="shared" si="9"/>
        <v>924549</v>
      </c>
      <c r="G27" s="123">
        <f t="shared" si="9"/>
        <v>919926</v>
      </c>
      <c r="H27" s="123">
        <f t="shared" si="9"/>
        <v>915327</v>
      </c>
      <c r="I27" s="123">
        <f t="shared" si="9"/>
        <v>910750</v>
      </c>
      <c r="J27" s="123">
        <f t="shared" si="9"/>
        <v>906196</v>
      </c>
      <c r="K27" s="123">
        <f t="shared" si="9"/>
        <v>901665</v>
      </c>
      <c r="L27" s="123">
        <f t="shared" si="9"/>
        <v>897157</v>
      </c>
      <c r="M27" s="123">
        <f t="shared" si="9"/>
        <v>892671</v>
      </c>
      <c r="N27" s="123">
        <f t="shared" si="9"/>
        <v>888208</v>
      </c>
      <c r="O27" s="123">
        <f t="shared" si="9"/>
        <v>883767</v>
      </c>
      <c r="P27" s="123">
        <f t="shared" si="9"/>
        <v>879348</v>
      </c>
      <c r="Q27" s="123">
        <f t="shared" si="9"/>
        <v>874951</v>
      </c>
      <c r="R27" s="123">
        <f t="shared" si="9"/>
        <v>870577</v>
      </c>
      <c r="S27" s="123">
        <f t="shared" si="9"/>
        <v>866224</v>
      </c>
      <c r="T27" s="123">
        <f t="shared" si="9"/>
        <v>861893</v>
      </c>
      <c r="U27" s="123">
        <f t="shared" si="9"/>
        <v>857583</v>
      </c>
      <c r="V27" s="123">
        <f t="shared" si="9"/>
        <v>853295</v>
      </c>
      <c r="W27" s="123">
        <f t="shared" si="9"/>
        <v>849029</v>
      </c>
      <c r="X27" s="123">
        <f t="shared" si="9"/>
        <v>844784</v>
      </c>
      <c r="Y27" s="123">
        <f t="shared" si="9"/>
        <v>840560</v>
      </c>
      <c r="Z27" s="123">
        <f t="shared" si="9"/>
        <v>836357</v>
      </c>
      <c r="AA27" s="123">
        <f t="shared" si="9"/>
        <v>832175</v>
      </c>
      <c r="AB27" s="123">
        <f t="shared" si="9"/>
        <v>0</v>
      </c>
      <c r="AC27" s="123">
        <f t="shared" si="9"/>
        <v>0</v>
      </c>
      <c r="AD27" s="123">
        <f t="shared" si="9"/>
        <v>0</v>
      </c>
      <c r="AE27" s="123">
        <f t="shared" si="9"/>
        <v>0</v>
      </c>
      <c r="AF27" s="123">
        <f t="shared" si="9"/>
        <v>0</v>
      </c>
      <c r="AG27" s="123">
        <f t="shared" si="9"/>
        <v>0</v>
      </c>
      <c r="AH27" s="123">
        <f t="shared" si="9"/>
        <v>0</v>
      </c>
      <c r="AI27" s="123">
        <f t="shared" si="9"/>
        <v>0</v>
      </c>
      <c r="AJ27" s="123">
        <f t="shared" si="9"/>
        <v>0</v>
      </c>
      <c r="AK27" s="123">
        <f t="shared" si="9"/>
        <v>0</v>
      </c>
      <c r="AL27" s="123">
        <f t="shared" si="9"/>
        <v>0</v>
      </c>
      <c r="AM27" s="123">
        <f t="shared" si="9"/>
        <v>0</v>
      </c>
      <c r="AN27" s="123">
        <f t="shared" si="9"/>
        <v>0</v>
      </c>
      <c r="AO27" s="123">
        <f t="shared" si="9"/>
        <v>0</v>
      </c>
      <c r="AP27" s="123">
        <f t="shared" si="9"/>
        <v>0</v>
      </c>
    </row>
    <row r="28" spans="1:42" x14ac:dyDescent="0.2">
      <c r="A28" s="22" t="s">
        <v>10</v>
      </c>
      <c r="B28" s="4">
        <f t="array" ref="B28:AP28">Inputs!C156:AQ156</f>
        <v>0</v>
      </c>
      <c r="C28" s="311">
        <v>0</v>
      </c>
      <c r="D28" s="311">
        <v>0</v>
      </c>
      <c r="E28" s="311">
        <v>0</v>
      </c>
      <c r="F28" s="311">
        <v>11.4017</v>
      </c>
      <c r="G28" s="311">
        <v>11.5158</v>
      </c>
      <c r="H28" s="311">
        <v>11.6309</v>
      </c>
      <c r="I28" s="311">
        <v>11.747199999999999</v>
      </c>
      <c r="J28" s="311">
        <v>11.864699999999999</v>
      </c>
      <c r="K28" s="311">
        <v>11.9833</v>
      </c>
      <c r="L28" s="311">
        <v>12.103199999999999</v>
      </c>
      <c r="M28" s="311">
        <v>12.2242</v>
      </c>
      <c r="N28" s="311">
        <v>12.346500000000001</v>
      </c>
      <c r="O28" s="311">
        <v>12.469900000000001</v>
      </c>
      <c r="P28" s="311">
        <v>12.5946</v>
      </c>
      <c r="Q28" s="311">
        <v>12.720599999999999</v>
      </c>
      <c r="R28" s="311">
        <v>12.847799999999999</v>
      </c>
      <c r="S28" s="311">
        <v>12.9762</v>
      </c>
      <c r="T28" s="311">
        <v>13.106</v>
      </c>
      <c r="U28" s="311">
        <v>13.2371</v>
      </c>
      <c r="V28" s="311">
        <v>13.369400000000001</v>
      </c>
      <c r="W28" s="311">
        <v>13.5031</v>
      </c>
      <c r="X28" s="311">
        <v>13.638199999999999</v>
      </c>
      <c r="Y28" s="311">
        <v>13.7745</v>
      </c>
      <c r="Z28" s="311">
        <v>13.9123</v>
      </c>
      <c r="AA28" s="311">
        <v>14.051399999999999</v>
      </c>
      <c r="AB28" s="311">
        <v>0</v>
      </c>
      <c r="AC28" s="311">
        <v>0</v>
      </c>
      <c r="AD28" s="311">
        <v>0</v>
      </c>
      <c r="AE28" s="311">
        <v>0</v>
      </c>
      <c r="AF28" s="311">
        <v>0</v>
      </c>
      <c r="AG28" s="311">
        <v>0</v>
      </c>
      <c r="AH28" s="311">
        <v>0</v>
      </c>
      <c r="AI28" s="311">
        <v>0</v>
      </c>
      <c r="AJ28" s="311">
        <v>0</v>
      </c>
      <c r="AK28" s="311">
        <v>0</v>
      </c>
      <c r="AL28" s="311">
        <v>0</v>
      </c>
      <c r="AM28" s="311">
        <v>0</v>
      </c>
      <c r="AN28" s="311">
        <v>0</v>
      </c>
      <c r="AO28" s="311">
        <v>0</v>
      </c>
      <c r="AP28" s="311">
        <v>0</v>
      </c>
    </row>
    <row r="29" spans="1:42" x14ac:dyDescent="0.2">
      <c r="A29" s="22" t="s">
        <v>358</v>
      </c>
      <c r="B29" s="123">
        <f t="array" ref="B29:AP29">Inputs!C157:AQ157</f>
        <v>0</v>
      </c>
      <c r="C29" s="124">
        <v>103865</v>
      </c>
      <c r="D29" s="124">
        <v>104379</v>
      </c>
      <c r="E29" s="124">
        <v>104895</v>
      </c>
      <c r="F29" s="124">
        <v>105415</v>
      </c>
      <c r="G29" s="124">
        <v>105937</v>
      </c>
      <c r="H29" s="124">
        <v>106461</v>
      </c>
      <c r="I29" s="124">
        <v>106988</v>
      </c>
      <c r="J29" s="124">
        <v>107517</v>
      </c>
      <c r="K29" s="124">
        <v>108050</v>
      </c>
      <c r="L29" s="124">
        <v>108585</v>
      </c>
      <c r="M29" s="124">
        <v>109122</v>
      </c>
      <c r="N29" s="124">
        <v>109662</v>
      </c>
      <c r="O29" s="124">
        <v>110205</v>
      </c>
      <c r="P29" s="124">
        <v>110751</v>
      </c>
      <c r="Q29" s="124">
        <v>111299</v>
      </c>
      <c r="R29" s="124">
        <v>111850</v>
      </c>
      <c r="S29" s="124">
        <v>112403</v>
      </c>
      <c r="T29" s="124">
        <v>112960</v>
      </c>
      <c r="U29" s="124">
        <v>113519</v>
      </c>
      <c r="V29" s="124">
        <v>114081</v>
      </c>
      <c r="W29" s="124">
        <v>114645</v>
      </c>
      <c r="X29" s="124">
        <v>115213</v>
      </c>
      <c r="Y29" s="124">
        <v>115783</v>
      </c>
      <c r="Z29" s="124">
        <v>116356</v>
      </c>
      <c r="AA29" s="124">
        <v>116932</v>
      </c>
      <c r="AB29" s="124">
        <v>0</v>
      </c>
      <c r="AC29" s="124">
        <v>0</v>
      </c>
      <c r="AD29" s="124">
        <v>0</v>
      </c>
      <c r="AE29" s="124">
        <v>0</v>
      </c>
      <c r="AF29" s="124">
        <v>0</v>
      </c>
      <c r="AG29" s="124">
        <v>0</v>
      </c>
      <c r="AH29" s="124">
        <v>0</v>
      </c>
      <c r="AI29" s="124">
        <v>0</v>
      </c>
      <c r="AJ29" s="124">
        <v>0</v>
      </c>
      <c r="AK29" s="124">
        <v>0</v>
      </c>
      <c r="AL29" s="124">
        <v>0</v>
      </c>
      <c r="AM29" s="124">
        <v>0</v>
      </c>
      <c r="AN29" s="124">
        <v>0</v>
      </c>
      <c r="AO29" s="124">
        <v>0</v>
      </c>
      <c r="AP29" s="124">
        <v>0</v>
      </c>
    </row>
    <row r="30" spans="1:42" x14ac:dyDescent="0.2">
      <c r="A30" s="18" t="s">
        <v>359</v>
      </c>
      <c r="B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row>
    <row r="31" spans="1:42" x14ac:dyDescent="0.2">
      <c r="A31" s="289" t="s">
        <v>355</v>
      </c>
      <c r="B31" s="123">
        <f t="array" ref="B31:AP33">Inputs!C158:AQ160</f>
        <v>0</v>
      </c>
      <c r="C31" s="123">
        <v>0</v>
      </c>
      <c r="D31" s="123">
        <v>0</v>
      </c>
      <c r="E31" s="123">
        <v>0</v>
      </c>
      <c r="F31" s="123">
        <v>0</v>
      </c>
      <c r="G31" s="123">
        <v>0</v>
      </c>
      <c r="H31" s="123">
        <v>0</v>
      </c>
      <c r="I31" s="123">
        <v>0</v>
      </c>
      <c r="J31" s="123">
        <v>0</v>
      </c>
      <c r="K31" s="123">
        <v>0</v>
      </c>
      <c r="L31" s="123">
        <v>0</v>
      </c>
      <c r="M31" s="123">
        <v>0</v>
      </c>
      <c r="N31" s="123">
        <v>0</v>
      </c>
      <c r="O31" s="123">
        <v>0</v>
      </c>
      <c r="P31" s="123">
        <v>0</v>
      </c>
      <c r="Q31" s="123">
        <v>0</v>
      </c>
      <c r="R31" s="123">
        <v>0</v>
      </c>
      <c r="S31" s="123">
        <v>0</v>
      </c>
      <c r="T31" s="123">
        <v>0</v>
      </c>
      <c r="U31" s="123">
        <v>0</v>
      </c>
      <c r="V31" s="123">
        <v>0</v>
      </c>
      <c r="W31" s="123">
        <v>0</v>
      </c>
      <c r="X31" s="123">
        <v>0</v>
      </c>
      <c r="Y31" s="123">
        <v>0</v>
      </c>
      <c r="Z31" s="123">
        <v>0</v>
      </c>
      <c r="AA31" s="123">
        <v>0</v>
      </c>
      <c r="AB31" s="123">
        <v>0</v>
      </c>
      <c r="AC31" s="123">
        <v>0</v>
      </c>
      <c r="AD31" s="123">
        <v>0</v>
      </c>
      <c r="AE31" s="123">
        <v>0</v>
      </c>
      <c r="AF31" s="123">
        <v>0</v>
      </c>
      <c r="AG31" s="123">
        <v>0</v>
      </c>
      <c r="AH31" s="123">
        <v>0</v>
      </c>
      <c r="AI31" s="123">
        <v>0</v>
      </c>
      <c r="AJ31" s="123">
        <v>0</v>
      </c>
      <c r="AK31" s="123">
        <v>0</v>
      </c>
      <c r="AL31" s="123">
        <v>0</v>
      </c>
      <c r="AM31" s="123">
        <v>0</v>
      </c>
      <c r="AN31" s="123">
        <v>0</v>
      </c>
      <c r="AO31" s="123">
        <v>0</v>
      </c>
      <c r="AP31" s="123">
        <v>0</v>
      </c>
    </row>
    <row r="32" spans="1:42" x14ac:dyDescent="0.2">
      <c r="A32" s="289" t="s">
        <v>356</v>
      </c>
      <c r="B32" s="123">
        <v>0</v>
      </c>
      <c r="C32" s="123">
        <v>0</v>
      </c>
      <c r="D32" s="123">
        <v>0</v>
      </c>
      <c r="E32" s="123">
        <v>0</v>
      </c>
      <c r="F32" s="123">
        <v>0</v>
      </c>
      <c r="G32" s="123">
        <v>0</v>
      </c>
      <c r="H32" s="123">
        <v>0</v>
      </c>
      <c r="I32" s="123">
        <v>0</v>
      </c>
      <c r="J32" s="123">
        <v>0</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0</v>
      </c>
      <c r="AA32" s="123">
        <v>0</v>
      </c>
      <c r="AB32" s="123">
        <v>0</v>
      </c>
      <c r="AC32" s="123">
        <v>0</v>
      </c>
      <c r="AD32" s="123">
        <v>0</v>
      </c>
      <c r="AE32" s="123">
        <v>0</v>
      </c>
      <c r="AF32" s="123">
        <v>0</v>
      </c>
      <c r="AG32" s="123">
        <v>0</v>
      </c>
      <c r="AH32" s="123">
        <v>0</v>
      </c>
      <c r="AI32" s="123">
        <v>0</v>
      </c>
      <c r="AJ32" s="123">
        <v>0</v>
      </c>
      <c r="AK32" s="123">
        <v>0</v>
      </c>
      <c r="AL32" s="123">
        <v>0</v>
      </c>
      <c r="AM32" s="123">
        <v>0</v>
      </c>
      <c r="AN32" s="123">
        <v>0</v>
      </c>
      <c r="AO32" s="123">
        <v>0</v>
      </c>
      <c r="AP32" s="123">
        <v>0</v>
      </c>
    </row>
    <row r="33" spans="1:42" x14ac:dyDescent="0.2">
      <c r="A33" s="289" t="s">
        <v>415</v>
      </c>
      <c r="B33" s="123">
        <v>0</v>
      </c>
      <c r="C33" s="123">
        <v>0</v>
      </c>
      <c r="D33" s="123">
        <v>0</v>
      </c>
      <c r="E33" s="123">
        <v>0</v>
      </c>
      <c r="F33" s="123">
        <v>0</v>
      </c>
      <c r="G33" s="123">
        <v>0</v>
      </c>
      <c r="H33" s="123">
        <v>0</v>
      </c>
      <c r="I33" s="123">
        <v>0</v>
      </c>
      <c r="J33" s="123">
        <v>0</v>
      </c>
      <c r="K33" s="123">
        <v>0</v>
      </c>
      <c r="L33" s="123">
        <v>0</v>
      </c>
      <c r="M33" s="123">
        <v>0</v>
      </c>
      <c r="N33" s="123">
        <v>0</v>
      </c>
      <c r="O33" s="123">
        <v>0</v>
      </c>
      <c r="P33" s="123">
        <v>0</v>
      </c>
      <c r="Q33" s="123">
        <v>0</v>
      </c>
      <c r="R33" s="123">
        <v>0</v>
      </c>
      <c r="S33" s="123">
        <v>0</v>
      </c>
      <c r="T33" s="123">
        <v>0</v>
      </c>
      <c r="U33" s="123">
        <v>0</v>
      </c>
      <c r="V33" s="123">
        <v>0</v>
      </c>
      <c r="W33" s="123">
        <v>0</v>
      </c>
      <c r="X33" s="123">
        <v>0</v>
      </c>
      <c r="Y33" s="123">
        <v>0</v>
      </c>
      <c r="Z33" s="123">
        <v>0</v>
      </c>
      <c r="AA33" s="123">
        <v>0</v>
      </c>
      <c r="AB33" s="123">
        <v>0</v>
      </c>
      <c r="AC33" s="123">
        <v>0</v>
      </c>
      <c r="AD33" s="123">
        <v>0</v>
      </c>
      <c r="AE33" s="123">
        <v>0</v>
      </c>
      <c r="AF33" s="123">
        <v>0</v>
      </c>
      <c r="AG33" s="123">
        <v>0</v>
      </c>
      <c r="AH33" s="123">
        <v>0</v>
      </c>
      <c r="AI33" s="123">
        <v>0</v>
      </c>
      <c r="AJ33" s="123">
        <v>0</v>
      </c>
      <c r="AK33" s="123">
        <v>0</v>
      </c>
      <c r="AL33" s="123">
        <v>0</v>
      </c>
      <c r="AM33" s="123">
        <v>0</v>
      </c>
      <c r="AN33" s="123">
        <v>0</v>
      </c>
      <c r="AO33" s="123">
        <v>0</v>
      </c>
      <c r="AP33" s="123">
        <v>0</v>
      </c>
    </row>
    <row r="34" spans="1:42" x14ac:dyDescent="0.2">
      <c r="A34" s="4" t="s">
        <v>19</v>
      </c>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c r="AN34" s="123"/>
      <c r="AO34" s="123"/>
      <c r="AP34" s="123"/>
    </row>
    <row r="35" spans="1:42" x14ac:dyDescent="0.2">
      <c r="A35" s="22" t="s">
        <v>4</v>
      </c>
      <c r="B35" s="123"/>
      <c r="C35" s="123">
        <f t="shared" ref="C35:AP35" si="10">IF(pbi_fed_for_ds="Yes",C581,0)</f>
        <v>0</v>
      </c>
      <c r="D35" s="123">
        <f t="shared" si="10"/>
        <v>0</v>
      </c>
      <c r="E35" s="123">
        <f t="shared" si="10"/>
        <v>0</v>
      </c>
      <c r="F35" s="123">
        <f t="shared" si="10"/>
        <v>0</v>
      </c>
      <c r="G35" s="123">
        <f t="shared" si="10"/>
        <v>0</v>
      </c>
      <c r="H35" s="123">
        <f t="shared" si="10"/>
        <v>0</v>
      </c>
      <c r="I35" s="123">
        <f t="shared" si="10"/>
        <v>0</v>
      </c>
      <c r="J35" s="123">
        <f t="shared" si="10"/>
        <v>0</v>
      </c>
      <c r="K35" s="123">
        <f t="shared" si="10"/>
        <v>0</v>
      </c>
      <c r="L35" s="123">
        <f t="shared" si="10"/>
        <v>0</v>
      </c>
      <c r="M35" s="123">
        <f t="shared" si="10"/>
        <v>0</v>
      </c>
      <c r="N35" s="123">
        <f t="shared" si="10"/>
        <v>0</v>
      </c>
      <c r="O35" s="123">
        <f t="shared" si="10"/>
        <v>0</v>
      </c>
      <c r="P35" s="123">
        <f t="shared" si="10"/>
        <v>0</v>
      </c>
      <c r="Q35" s="123">
        <f t="shared" si="10"/>
        <v>0</v>
      </c>
      <c r="R35" s="123">
        <f t="shared" si="10"/>
        <v>0</v>
      </c>
      <c r="S35" s="123">
        <f t="shared" si="10"/>
        <v>0</v>
      </c>
      <c r="T35" s="123">
        <f t="shared" si="10"/>
        <v>0</v>
      </c>
      <c r="U35" s="123">
        <f t="shared" si="10"/>
        <v>0</v>
      </c>
      <c r="V35" s="123">
        <f t="shared" si="10"/>
        <v>0</v>
      </c>
      <c r="W35" s="123">
        <f t="shared" si="10"/>
        <v>0</v>
      </c>
      <c r="X35" s="123">
        <f t="shared" si="10"/>
        <v>0</v>
      </c>
      <c r="Y35" s="123">
        <f t="shared" si="10"/>
        <v>0</v>
      </c>
      <c r="Z35" s="123">
        <f t="shared" si="10"/>
        <v>0</v>
      </c>
      <c r="AA35" s="123">
        <f t="shared" si="10"/>
        <v>0</v>
      </c>
      <c r="AB35" s="123">
        <f t="shared" si="10"/>
        <v>0</v>
      </c>
      <c r="AC35" s="123">
        <f t="shared" si="10"/>
        <v>0</v>
      </c>
      <c r="AD35" s="123">
        <f t="shared" si="10"/>
        <v>0</v>
      </c>
      <c r="AE35" s="123">
        <f t="shared" si="10"/>
        <v>0</v>
      </c>
      <c r="AF35" s="123">
        <f t="shared" si="10"/>
        <v>0</v>
      </c>
      <c r="AG35" s="123">
        <f t="shared" si="10"/>
        <v>0</v>
      </c>
      <c r="AH35" s="123">
        <f t="shared" si="10"/>
        <v>0</v>
      </c>
      <c r="AI35" s="123">
        <f t="shared" si="10"/>
        <v>0</v>
      </c>
      <c r="AJ35" s="123">
        <f t="shared" si="10"/>
        <v>0</v>
      </c>
      <c r="AK35" s="123">
        <f t="shared" si="10"/>
        <v>0</v>
      </c>
      <c r="AL35" s="123">
        <f t="shared" si="10"/>
        <v>0</v>
      </c>
      <c r="AM35" s="123">
        <f t="shared" si="10"/>
        <v>0</v>
      </c>
      <c r="AN35" s="123">
        <f t="shared" si="10"/>
        <v>0</v>
      </c>
      <c r="AO35" s="123">
        <f t="shared" si="10"/>
        <v>0</v>
      </c>
      <c r="AP35" s="123">
        <f t="shared" si="10"/>
        <v>0</v>
      </c>
    </row>
    <row r="36" spans="1:42" x14ac:dyDescent="0.2">
      <c r="A36" s="22" t="s">
        <v>5</v>
      </c>
      <c r="B36" s="123"/>
      <c r="C36" s="123">
        <f t="shared" ref="C36:AP36" si="11">IF(pbi_sta_for_ds="Yes",C585,0)</f>
        <v>0</v>
      </c>
      <c r="D36" s="123">
        <f t="shared" si="11"/>
        <v>0</v>
      </c>
      <c r="E36" s="123">
        <f t="shared" si="11"/>
        <v>0</v>
      </c>
      <c r="F36" s="123">
        <f t="shared" si="11"/>
        <v>0</v>
      </c>
      <c r="G36" s="123">
        <f t="shared" si="11"/>
        <v>0</v>
      </c>
      <c r="H36" s="123">
        <f t="shared" si="11"/>
        <v>0</v>
      </c>
      <c r="I36" s="123">
        <f t="shared" si="11"/>
        <v>0</v>
      </c>
      <c r="J36" s="123">
        <f t="shared" si="11"/>
        <v>0</v>
      </c>
      <c r="K36" s="123">
        <f t="shared" si="11"/>
        <v>0</v>
      </c>
      <c r="L36" s="123">
        <f t="shared" si="11"/>
        <v>0</v>
      </c>
      <c r="M36" s="123">
        <f t="shared" si="11"/>
        <v>0</v>
      </c>
      <c r="N36" s="123">
        <f t="shared" si="11"/>
        <v>0</v>
      </c>
      <c r="O36" s="123">
        <f t="shared" si="11"/>
        <v>0</v>
      </c>
      <c r="P36" s="123">
        <f t="shared" si="11"/>
        <v>0</v>
      </c>
      <c r="Q36" s="123">
        <f t="shared" si="11"/>
        <v>0</v>
      </c>
      <c r="R36" s="123">
        <f t="shared" si="11"/>
        <v>0</v>
      </c>
      <c r="S36" s="123">
        <f t="shared" si="11"/>
        <v>0</v>
      </c>
      <c r="T36" s="123">
        <f t="shared" si="11"/>
        <v>0</v>
      </c>
      <c r="U36" s="123">
        <f t="shared" si="11"/>
        <v>0</v>
      </c>
      <c r="V36" s="123">
        <f t="shared" si="11"/>
        <v>0</v>
      </c>
      <c r="W36" s="123">
        <f t="shared" si="11"/>
        <v>0</v>
      </c>
      <c r="X36" s="123">
        <f t="shared" si="11"/>
        <v>0</v>
      </c>
      <c r="Y36" s="123">
        <f t="shared" si="11"/>
        <v>0</v>
      </c>
      <c r="Z36" s="123">
        <f t="shared" si="11"/>
        <v>0</v>
      </c>
      <c r="AA36" s="123">
        <f t="shared" si="11"/>
        <v>0</v>
      </c>
      <c r="AB36" s="123">
        <f t="shared" si="11"/>
        <v>0</v>
      </c>
      <c r="AC36" s="123">
        <f t="shared" si="11"/>
        <v>0</v>
      </c>
      <c r="AD36" s="123">
        <f t="shared" si="11"/>
        <v>0</v>
      </c>
      <c r="AE36" s="123">
        <f t="shared" si="11"/>
        <v>0</v>
      </c>
      <c r="AF36" s="123">
        <f t="shared" si="11"/>
        <v>0</v>
      </c>
      <c r="AG36" s="123">
        <f t="shared" si="11"/>
        <v>0</v>
      </c>
      <c r="AH36" s="123">
        <f t="shared" si="11"/>
        <v>0</v>
      </c>
      <c r="AI36" s="123">
        <f t="shared" si="11"/>
        <v>0</v>
      </c>
      <c r="AJ36" s="123">
        <f t="shared" si="11"/>
        <v>0</v>
      </c>
      <c r="AK36" s="123">
        <f t="shared" si="11"/>
        <v>0</v>
      </c>
      <c r="AL36" s="123">
        <f t="shared" si="11"/>
        <v>0</v>
      </c>
      <c r="AM36" s="123">
        <f t="shared" si="11"/>
        <v>0</v>
      </c>
      <c r="AN36" s="123">
        <f t="shared" si="11"/>
        <v>0</v>
      </c>
      <c r="AO36" s="123">
        <f t="shared" si="11"/>
        <v>0</v>
      </c>
      <c r="AP36" s="123">
        <f t="shared" si="11"/>
        <v>0</v>
      </c>
    </row>
    <row r="37" spans="1:42" x14ac:dyDescent="0.2">
      <c r="A37" s="22" t="s">
        <v>182</v>
      </c>
      <c r="B37" s="123"/>
      <c r="C37" s="123">
        <f t="shared" ref="C37:AP37" si="12">IF(pbi_uti_for_ds="Yes",C589,0)</f>
        <v>0</v>
      </c>
      <c r="D37" s="123">
        <f t="shared" si="12"/>
        <v>0</v>
      </c>
      <c r="E37" s="123">
        <f t="shared" si="12"/>
        <v>0</v>
      </c>
      <c r="F37" s="123">
        <f t="shared" si="12"/>
        <v>0</v>
      </c>
      <c r="G37" s="123">
        <f t="shared" si="12"/>
        <v>0</v>
      </c>
      <c r="H37" s="123">
        <f t="shared" si="12"/>
        <v>0</v>
      </c>
      <c r="I37" s="123">
        <f t="shared" si="12"/>
        <v>0</v>
      </c>
      <c r="J37" s="123">
        <f t="shared" si="12"/>
        <v>0</v>
      </c>
      <c r="K37" s="123">
        <f t="shared" si="12"/>
        <v>0</v>
      </c>
      <c r="L37" s="123">
        <f t="shared" si="12"/>
        <v>0</v>
      </c>
      <c r="M37" s="123">
        <f t="shared" si="12"/>
        <v>0</v>
      </c>
      <c r="N37" s="123">
        <f t="shared" si="12"/>
        <v>0</v>
      </c>
      <c r="O37" s="123">
        <f t="shared" si="12"/>
        <v>0</v>
      </c>
      <c r="P37" s="123">
        <f t="shared" si="12"/>
        <v>0</v>
      </c>
      <c r="Q37" s="123">
        <f t="shared" si="12"/>
        <v>0</v>
      </c>
      <c r="R37" s="123">
        <f t="shared" si="12"/>
        <v>0</v>
      </c>
      <c r="S37" s="123">
        <f t="shared" si="12"/>
        <v>0</v>
      </c>
      <c r="T37" s="123">
        <f t="shared" si="12"/>
        <v>0</v>
      </c>
      <c r="U37" s="123">
        <f t="shared" si="12"/>
        <v>0</v>
      </c>
      <c r="V37" s="123">
        <f t="shared" si="12"/>
        <v>0</v>
      </c>
      <c r="W37" s="123">
        <f t="shared" si="12"/>
        <v>0</v>
      </c>
      <c r="X37" s="123">
        <f t="shared" si="12"/>
        <v>0</v>
      </c>
      <c r="Y37" s="123">
        <f t="shared" si="12"/>
        <v>0</v>
      </c>
      <c r="Z37" s="123">
        <f t="shared" si="12"/>
        <v>0</v>
      </c>
      <c r="AA37" s="123">
        <f t="shared" si="12"/>
        <v>0</v>
      </c>
      <c r="AB37" s="123">
        <f t="shared" si="12"/>
        <v>0</v>
      </c>
      <c r="AC37" s="123">
        <f t="shared" si="12"/>
        <v>0</v>
      </c>
      <c r="AD37" s="123">
        <f t="shared" si="12"/>
        <v>0</v>
      </c>
      <c r="AE37" s="123">
        <f t="shared" si="12"/>
        <v>0</v>
      </c>
      <c r="AF37" s="123">
        <f t="shared" si="12"/>
        <v>0</v>
      </c>
      <c r="AG37" s="123">
        <f t="shared" si="12"/>
        <v>0</v>
      </c>
      <c r="AH37" s="123">
        <f t="shared" si="12"/>
        <v>0</v>
      </c>
      <c r="AI37" s="123">
        <f t="shared" si="12"/>
        <v>0</v>
      </c>
      <c r="AJ37" s="123">
        <f t="shared" si="12"/>
        <v>0</v>
      </c>
      <c r="AK37" s="123">
        <f t="shared" si="12"/>
        <v>0</v>
      </c>
      <c r="AL37" s="123">
        <f t="shared" si="12"/>
        <v>0</v>
      </c>
      <c r="AM37" s="123">
        <f t="shared" si="12"/>
        <v>0</v>
      </c>
      <c r="AN37" s="123">
        <f t="shared" si="12"/>
        <v>0</v>
      </c>
      <c r="AO37" s="123">
        <f t="shared" si="12"/>
        <v>0</v>
      </c>
      <c r="AP37" s="123">
        <f t="shared" si="12"/>
        <v>0</v>
      </c>
    </row>
    <row r="38" spans="1:42" x14ac:dyDescent="0.2">
      <c r="A38" s="22" t="s">
        <v>183</v>
      </c>
      <c r="B38" s="123"/>
      <c r="C38" s="124">
        <f t="shared" ref="C38:AP38" si="13">IF(pbi_oth_for_ds="Yes",C593,0)</f>
        <v>0</v>
      </c>
      <c r="D38" s="124">
        <f t="shared" si="13"/>
        <v>0</v>
      </c>
      <c r="E38" s="124">
        <f t="shared" si="13"/>
        <v>0</v>
      </c>
      <c r="F38" s="124">
        <f t="shared" si="13"/>
        <v>0</v>
      </c>
      <c r="G38" s="124">
        <f t="shared" si="13"/>
        <v>0</v>
      </c>
      <c r="H38" s="124">
        <f t="shared" si="13"/>
        <v>0</v>
      </c>
      <c r="I38" s="124">
        <f t="shared" si="13"/>
        <v>0</v>
      </c>
      <c r="J38" s="124">
        <f t="shared" si="13"/>
        <v>0</v>
      </c>
      <c r="K38" s="124">
        <f t="shared" si="13"/>
        <v>0</v>
      </c>
      <c r="L38" s="124">
        <f t="shared" si="13"/>
        <v>0</v>
      </c>
      <c r="M38" s="124">
        <f t="shared" si="13"/>
        <v>0</v>
      </c>
      <c r="N38" s="124">
        <f t="shared" si="13"/>
        <v>0</v>
      </c>
      <c r="O38" s="124">
        <f t="shared" si="13"/>
        <v>0</v>
      </c>
      <c r="P38" s="124">
        <f t="shared" si="13"/>
        <v>0</v>
      </c>
      <c r="Q38" s="124">
        <f t="shared" si="13"/>
        <v>0</v>
      </c>
      <c r="R38" s="124">
        <f t="shared" si="13"/>
        <v>0</v>
      </c>
      <c r="S38" s="124">
        <f t="shared" si="13"/>
        <v>0</v>
      </c>
      <c r="T38" s="124">
        <f t="shared" si="13"/>
        <v>0</v>
      </c>
      <c r="U38" s="124">
        <f t="shared" si="13"/>
        <v>0</v>
      </c>
      <c r="V38" s="124">
        <f t="shared" si="13"/>
        <v>0</v>
      </c>
      <c r="W38" s="124">
        <f t="shared" si="13"/>
        <v>0</v>
      </c>
      <c r="X38" s="124">
        <f t="shared" si="13"/>
        <v>0</v>
      </c>
      <c r="Y38" s="124">
        <f t="shared" si="13"/>
        <v>0</v>
      </c>
      <c r="Z38" s="124">
        <f t="shared" si="13"/>
        <v>0</v>
      </c>
      <c r="AA38" s="124">
        <f t="shared" si="13"/>
        <v>0</v>
      </c>
      <c r="AB38" s="124">
        <f t="shared" si="13"/>
        <v>0</v>
      </c>
      <c r="AC38" s="124">
        <f t="shared" si="13"/>
        <v>0</v>
      </c>
      <c r="AD38" s="124">
        <f t="shared" si="13"/>
        <v>0</v>
      </c>
      <c r="AE38" s="124">
        <f t="shared" si="13"/>
        <v>0</v>
      </c>
      <c r="AF38" s="124">
        <f t="shared" si="13"/>
        <v>0</v>
      </c>
      <c r="AG38" s="124">
        <f t="shared" si="13"/>
        <v>0</v>
      </c>
      <c r="AH38" s="124">
        <f t="shared" si="13"/>
        <v>0</v>
      </c>
      <c r="AI38" s="124">
        <f t="shared" si="13"/>
        <v>0</v>
      </c>
      <c r="AJ38" s="124">
        <f t="shared" si="13"/>
        <v>0</v>
      </c>
      <c r="AK38" s="124">
        <f t="shared" si="13"/>
        <v>0</v>
      </c>
      <c r="AL38" s="124">
        <f t="shared" si="13"/>
        <v>0</v>
      </c>
      <c r="AM38" s="124">
        <f t="shared" si="13"/>
        <v>0</v>
      </c>
      <c r="AN38" s="124">
        <f t="shared" si="13"/>
        <v>0</v>
      </c>
      <c r="AO38" s="124">
        <f t="shared" si="13"/>
        <v>0</v>
      </c>
      <c r="AP38" s="124">
        <f t="shared" si="13"/>
        <v>0</v>
      </c>
    </row>
    <row r="39" spans="1:42" x14ac:dyDescent="0.2">
      <c r="A39" s="22" t="s">
        <v>20</v>
      </c>
      <c r="B39" s="123"/>
      <c r="C39" s="123">
        <f>SUM(C35:C38)</f>
        <v>0</v>
      </c>
      <c r="D39" s="123">
        <f t="shared" ref="D39:AP39" si="14">SUM(D35:D38)</f>
        <v>0</v>
      </c>
      <c r="E39" s="123">
        <f t="shared" si="14"/>
        <v>0</v>
      </c>
      <c r="F39" s="123">
        <f t="shared" si="14"/>
        <v>0</v>
      </c>
      <c r="G39" s="123">
        <f t="shared" si="14"/>
        <v>0</v>
      </c>
      <c r="H39" s="123">
        <f t="shared" si="14"/>
        <v>0</v>
      </c>
      <c r="I39" s="123">
        <f t="shared" si="14"/>
        <v>0</v>
      </c>
      <c r="J39" s="123">
        <f t="shared" si="14"/>
        <v>0</v>
      </c>
      <c r="K39" s="123">
        <f t="shared" si="14"/>
        <v>0</v>
      </c>
      <c r="L39" s="123">
        <f t="shared" si="14"/>
        <v>0</v>
      </c>
      <c r="M39" s="123">
        <f t="shared" si="14"/>
        <v>0</v>
      </c>
      <c r="N39" s="123">
        <f t="shared" si="14"/>
        <v>0</v>
      </c>
      <c r="O39" s="123">
        <f t="shared" si="14"/>
        <v>0</v>
      </c>
      <c r="P39" s="123">
        <f t="shared" si="14"/>
        <v>0</v>
      </c>
      <c r="Q39" s="123">
        <f t="shared" si="14"/>
        <v>0</v>
      </c>
      <c r="R39" s="123">
        <f t="shared" si="14"/>
        <v>0</v>
      </c>
      <c r="S39" s="123">
        <f t="shared" si="14"/>
        <v>0</v>
      </c>
      <c r="T39" s="123">
        <f t="shared" si="14"/>
        <v>0</v>
      </c>
      <c r="U39" s="123">
        <f t="shared" si="14"/>
        <v>0</v>
      </c>
      <c r="V39" s="123">
        <f t="shared" si="14"/>
        <v>0</v>
      </c>
      <c r="W39" s="123">
        <f t="shared" si="14"/>
        <v>0</v>
      </c>
      <c r="X39" s="123">
        <f t="shared" si="14"/>
        <v>0</v>
      </c>
      <c r="Y39" s="123">
        <f t="shared" si="14"/>
        <v>0</v>
      </c>
      <c r="Z39" s="123">
        <f t="shared" si="14"/>
        <v>0</v>
      </c>
      <c r="AA39" s="123">
        <f t="shared" si="14"/>
        <v>0</v>
      </c>
      <c r="AB39" s="123">
        <f t="shared" si="14"/>
        <v>0</v>
      </c>
      <c r="AC39" s="123">
        <f t="shared" si="14"/>
        <v>0</v>
      </c>
      <c r="AD39" s="123">
        <f t="shared" si="14"/>
        <v>0</v>
      </c>
      <c r="AE39" s="123">
        <f t="shared" si="14"/>
        <v>0</v>
      </c>
      <c r="AF39" s="123">
        <f t="shared" si="14"/>
        <v>0</v>
      </c>
      <c r="AG39" s="123">
        <f t="shared" si="14"/>
        <v>0</v>
      </c>
      <c r="AH39" s="123">
        <f t="shared" si="14"/>
        <v>0</v>
      </c>
      <c r="AI39" s="123">
        <f t="shared" si="14"/>
        <v>0</v>
      </c>
      <c r="AJ39" s="123">
        <f t="shared" si="14"/>
        <v>0</v>
      </c>
      <c r="AK39" s="123">
        <f t="shared" si="14"/>
        <v>0</v>
      </c>
      <c r="AL39" s="123">
        <f t="shared" si="14"/>
        <v>0</v>
      </c>
      <c r="AM39" s="123">
        <f t="shared" si="14"/>
        <v>0</v>
      </c>
      <c r="AN39" s="123">
        <f t="shared" si="14"/>
        <v>0</v>
      </c>
      <c r="AO39" s="123">
        <f t="shared" si="14"/>
        <v>0</v>
      </c>
      <c r="AP39" s="123">
        <f t="shared" si="14"/>
        <v>0</v>
      </c>
    </row>
    <row r="40" spans="1:42" x14ac:dyDescent="0.2">
      <c r="A40" s="18" t="s">
        <v>48</v>
      </c>
      <c r="B40" s="123"/>
      <c r="C40" s="123">
        <f t="shared" ref="C40:AP40" si="15">IF(C2=analysis_period,total_installed_cost*salvage_percentage/100,0)</f>
        <v>0</v>
      </c>
      <c r="D40" s="123">
        <f t="shared" si="15"/>
        <v>0</v>
      </c>
      <c r="E40" s="123">
        <f t="shared" si="15"/>
        <v>0</v>
      </c>
      <c r="F40" s="123">
        <f t="shared" si="15"/>
        <v>0</v>
      </c>
      <c r="G40" s="123">
        <f t="shared" si="15"/>
        <v>0</v>
      </c>
      <c r="H40" s="123">
        <f t="shared" si="15"/>
        <v>0</v>
      </c>
      <c r="I40" s="123">
        <f t="shared" si="15"/>
        <v>0</v>
      </c>
      <c r="J40" s="123">
        <f t="shared" si="15"/>
        <v>0</v>
      </c>
      <c r="K40" s="123">
        <f t="shared" si="15"/>
        <v>0</v>
      </c>
      <c r="L40" s="123">
        <f t="shared" si="15"/>
        <v>0</v>
      </c>
      <c r="M40" s="123">
        <f t="shared" si="15"/>
        <v>0</v>
      </c>
      <c r="N40" s="123">
        <f t="shared" si="15"/>
        <v>0</v>
      </c>
      <c r="O40" s="123">
        <f t="shared" si="15"/>
        <v>0</v>
      </c>
      <c r="P40" s="123">
        <f t="shared" si="15"/>
        <v>0</v>
      </c>
      <c r="Q40" s="123">
        <f t="shared" si="15"/>
        <v>0</v>
      </c>
      <c r="R40" s="123">
        <f t="shared" si="15"/>
        <v>0</v>
      </c>
      <c r="S40" s="123">
        <f t="shared" si="15"/>
        <v>0</v>
      </c>
      <c r="T40" s="123">
        <f t="shared" si="15"/>
        <v>0</v>
      </c>
      <c r="U40" s="123">
        <f t="shared" si="15"/>
        <v>0</v>
      </c>
      <c r="V40" s="123">
        <f t="shared" si="15"/>
        <v>0</v>
      </c>
      <c r="W40" s="123">
        <f t="shared" si="15"/>
        <v>0</v>
      </c>
      <c r="X40" s="123">
        <f t="shared" si="15"/>
        <v>0</v>
      </c>
      <c r="Y40" s="123">
        <f t="shared" si="15"/>
        <v>0</v>
      </c>
      <c r="Z40" s="123">
        <f t="shared" si="15"/>
        <v>0</v>
      </c>
      <c r="AA40" s="123">
        <f t="shared" si="15"/>
        <v>0</v>
      </c>
      <c r="AB40" s="123">
        <f t="shared" si="15"/>
        <v>0</v>
      </c>
      <c r="AC40" s="123">
        <f t="shared" si="15"/>
        <v>0</v>
      </c>
      <c r="AD40" s="123">
        <f t="shared" si="15"/>
        <v>0</v>
      </c>
      <c r="AE40" s="123">
        <f t="shared" si="15"/>
        <v>0</v>
      </c>
      <c r="AF40" s="123">
        <f t="shared" si="15"/>
        <v>0</v>
      </c>
      <c r="AG40" s="123">
        <f t="shared" si="15"/>
        <v>0</v>
      </c>
      <c r="AH40" s="123">
        <f t="shared" si="15"/>
        <v>0</v>
      </c>
      <c r="AI40" s="123">
        <f t="shared" si="15"/>
        <v>0</v>
      </c>
      <c r="AJ40" s="123">
        <f t="shared" si="15"/>
        <v>0</v>
      </c>
      <c r="AK40" s="123">
        <f t="shared" si="15"/>
        <v>0</v>
      </c>
      <c r="AL40" s="123">
        <f t="shared" si="15"/>
        <v>0</v>
      </c>
      <c r="AM40" s="123">
        <f t="shared" si="15"/>
        <v>0</v>
      </c>
      <c r="AN40" s="123">
        <f t="shared" si="15"/>
        <v>0</v>
      </c>
      <c r="AO40" s="123">
        <f t="shared" si="15"/>
        <v>0</v>
      </c>
      <c r="AP40" s="123">
        <f t="shared" si="15"/>
        <v>0</v>
      </c>
    </row>
    <row r="41" spans="1:42" x14ac:dyDescent="0.2">
      <c r="A41" s="204" t="s">
        <v>82</v>
      </c>
      <c r="B41" s="139"/>
      <c r="C41" s="139">
        <f t="shared" ref="C41:AP41" si="16">IF(C$2&lt;=analysis_period,C$29+SUM(C31:C33)+C$39+C$40,0)</f>
        <v>103865</v>
      </c>
      <c r="D41" s="139">
        <f t="shared" si="16"/>
        <v>104379</v>
      </c>
      <c r="E41" s="139">
        <f t="shared" si="16"/>
        <v>104895</v>
      </c>
      <c r="F41" s="139">
        <f t="shared" si="16"/>
        <v>105415</v>
      </c>
      <c r="G41" s="139">
        <f t="shared" si="16"/>
        <v>105937</v>
      </c>
      <c r="H41" s="139">
        <f t="shared" si="16"/>
        <v>106461</v>
      </c>
      <c r="I41" s="139">
        <f t="shared" si="16"/>
        <v>106988</v>
      </c>
      <c r="J41" s="139">
        <f t="shared" si="16"/>
        <v>107517</v>
      </c>
      <c r="K41" s="139">
        <f t="shared" si="16"/>
        <v>108050</v>
      </c>
      <c r="L41" s="139">
        <f t="shared" si="16"/>
        <v>108585</v>
      </c>
      <c r="M41" s="139">
        <f t="shared" si="16"/>
        <v>109122</v>
      </c>
      <c r="N41" s="139">
        <f t="shared" si="16"/>
        <v>109662</v>
      </c>
      <c r="O41" s="139">
        <f t="shared" si="16"/>
        <v>110205</v>
      </c>
      <c r="P41" s="139">
        <f t="shared" si="16"/>
        <v>110751</v>
      </c>
      <c r="Q41" s="139">
        <f t="shared" si="16"/>
        <v>111299</v>
      </c>
      <c r="R41" s="139">
        <f t="shared" si="16"/>
        <v>111850</v>
      </c>
      <c r="S41" s="139">
        <f t="shared" si="16"/>
        <v>112403</v>
      </c>
      <c r="T41" s="139">
        <f t="shared" si="16"/>
        <v>112960</v>
      </c>
      <c r="U41" s="139">
        <f t="shared" si="16"/>
        <v>113519</v>
      </c>
      <c r="V41" s="139">
        <f t="shared" si="16"/>
        <v>114081</v>
      </c>
      <c r="W41" s="139">
        <f t="shared" si="16"/>
        <v>114645</v>
      </c>
      <c r="X41" s="139">
        <f t="shared" si="16"/>
        <v>115213</v>
      </c>
      <c r="Y41" s="139">
        <f t="shared" si="16"/>
        <v>115783</v>
      </c>
      <c r="Z41" s="139">
        <f t="shared" si="16"/>
        <v>116356</v>
      </c>
      <c r="AA41" s="139">
        <f t="shared" si="16"/>
        <v>116932</v>
      </c>
      <c r="AB41" s="139">
        <f t="shared" si="16"/>
        <v>0</v>
      </c>
      <c r="AC41" s="139">
        <f t="shared" si="16"/>
        <v>0</v>
      </c>
      <c r="AD41" s="139">
        <f t="shared" si="16"/>
        <v>0</v>
      </c>
      <c r="AE41" s="139">
        <f t="shared" si="16"/>
        <v>0</v>
      </c>
      <c r="AF41" s="139">
        <f t="shared" si="16"/>
        <v>0</v>
      </c>
      <c r="AG41" s="139">
        <f t="shared" si="16"/>
        <v>0</v>
      </c>
      <c r="AH41" s="139">
        <f t="shared" si="16"/>
        <v>0</v>
      </c>
      <c r="AI41" s="139">
        <f t="shared" si="16"/>
        <v>0</v>
      </c>
      <c r="AJ41" s="139">
        <f t="shared" si="16"/>
        <v>0</v>
      </c>
      <c r="AK41" s="139">
        <f t="shared" si="16"/>
        <v>0</v>
      </c>
      <c r="AL41" s="139">
        <f t="shared" si="16"/>
        <v>0</v>
      </c>
      <c r="AM41" s="139">
        <f t="shared" si="16"/>
        <v>0</v>
      </c>
      <c r="AN41" s="139">
        <f t="shared" si="16"/>
        <v>0</v>
      </c>
      <c r="AO41" s="139">
        <f t="shared" si="16"/>
        <v>0</v>
      </c>
      <c r="AP41" s="139">
        <f t="shared" si="16"/>
        <v>0</v>
      </c>
    </row>
    <row r="42" spans="1:42" x14ac:dyDescent="0.2">
      <c r="A42" s="18"/>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row>
    <row r="43" spans="1:42" x14ac:dyDescent="0.2">
      <c r="A43" s="18" t="s">
        <v>114</v>
      </c>
      <c r="C43" s="123">
        <f>PropertyTaxAssessedValue</f>
        <v>1048130</v>
      </c>
      <c r="D43" s="123">
        <f t="shared" ref="D43:AP43" si="17">IF(D$2&lt;=analysis_period,PropertyTaxAssessedValue*(100-(D$2-1)*prop_tax_assessed_decline)/100,0)</f>
        <v>1048130</v>
      </c>
      <c r="E43" s="123">
        <f t="shared" si="17"/>
        <v>1048130</v>
      </c>
      <c r="F43" s="123">
        <f t="shared" si="17"/>
        <v>1048130</v>
      </c>
      <c r="G43" s="123">
        <f t="shared" si="17"/>
        <v>1048130</v>
      </c>
      <c r="H43" s="123">
        <f t="shared" si="17"/>
        <v>1048130</v>
      </c>
      <c r="I43" s="123">
        <f t="shared" si="17"/>
        <v>1048130</v>
      </c>
      <c r="J43" s="123">
        <f t="shared" si="17"/>
        <v>1048130</v>
      </c>
      <c r="K43" s="123">
        <f t="shared" si="17"/>
        <v>1048130</v>
      </c>
      <c r="L43" s="123">
        <f t="shared" si="17"/>
        <v>1048130</v>
      </c>
      <c r="M43" s="123">
        <f t="shared" si="17"/>
        <v>1048130</v>
      </c>
      <c r="N43" s="123">
        <f t="shared" si="17"/>
        <v>1048130</v>
      </c>
      <c r="O43" s="123">
        <f t="shared" si="17"/>
        <v>1048130</v>
      </c>
      <c r="P43" s="123">
        <f t="shared" si="17"/>
        <v>1048130</v>
      </c>
      <c r="Q43" s="123">
        <f t="shared" si="17"/>
        <v>1048130</v>
      </c>
      <c r="R43" s="123">
        <f t="shared" si="17"/>
        <v>1048130</v>
      </c>
      <c r="S43" s="123">
        <f t="shared" si="17"/>
        <v>1048130</v>
      </c>
      <c r="T43" s="123">
        <f t="shared" si="17"/>
        <v>1048130</v>
      </c>
      <c r="U43" s="123">
        <f t="shared" si="17"/>
        <v>1048130</v>
      </c>
      <c r="V43" s="123">
        <f t="shared" si="17"/>
        <v>1048130</v>
      </c>
      <c r="W43" s="123">
        <f t="shared" si="17"/>
        <v>1048130</v>
      </c>
      <c r="X43" s="123">
        <f t="shared" si="17"/>
        <v>1048130</v>
      </c>
      <c r="Y43" s="123">
        <f t="shared" si="17"/>
        <v>1048130</v>
      </c>
      <c r="Z43" s="123">
        <f t="shared" si="17"/>
        <v>1048130</v>
      </c>
      <c r="AA43" s="123">
        <f t="shared" si="17"/>
        <v>1048130</v>
      </c>
      <c r="AB43" s="123">
        <f t="shared" si="17"/>
        <v>0</v>
      </c>
      <c r="AC43" s="123">
        <f t="shared" si="17"/>
        <v>0</v>
      </c>
      <c r="AD43" s="123">
        <f t="shared" si="17"/>
        <v>0</v>
      </c>
      <c r="AE43" s="123">
        <f t="shared" si="17"/>
        <v>0</v>
      </c>
      <c r="AF43" s="123">
        <f t="shared" si="17"/>
        <v>0</v>
      </c>
      <c r="AG43" s="123">
        <f t="shared" si="17"/>
        <v>0</v>
      </c>
      <c r="AH43" s="123">
        <f t="shared" si="17"/>
        <v>0</v>
      </c>
      <c r="AI43" s="123">
        <f t="shared" si="17"/>
        <v>0</v>
      </c>
      <c r="AJ43" s="123">
        <f t="shared" si="17"/>
        <v>0</v>
      </c>
      <c r="AK43" s="123">
        <f t="shared" si="17"/>
        <v>0</v>
      </c>
      <c r="AL43" s="123">
        <f t="shared" si="17"/>
        <v>0</v>
      </c>
      <c r="AM43" s="123">
        <f t="shared" si="17"/>
        <v>0</v>
      </c>
      <c r="AN43" s="123">
        <f t="shared" si="17"/>
        <v>0</v>
      </c>
      <c r="AO43" s="123">
        <f t="shared" si="17"/>
        <v>0</v>
      </c>
      <c r="AP43" s="123">
        <f t="shared" si="17"/>
        <v>0</v>
      </c>
    </row>
    <row r="44" spans="1:42" x14ac:dyDescent="0.2">
      <c r="A44" s="22"/>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row>
    <row r="45" spans="1:42" x14ac:dyDescent="0.2">
      <c r="A45" s="20" t="s">
        <v>325</v>
      </c>
      <c r="C45" s="15"/>
      <c r="D45" s="15"/>
      <c r="E45" s="15"/>
      <c r="F45" s="15"/>
      <c r="G45" s="15"/>
      <c r="H45" s="15"/>
      <c r="I45" s="15"/>
      <c r="J45" s="15"/>
      <c r="K45" s="15"/>
      <c r="L45" s="15"/>
      <c r="M45" s="15"/>
      <c r="N45" s="15"/>
      <c r="O45" s="15"/>
      <c r="P45" s="15"/>
      <c r="Q45" s="15"/>
      <c r="R45" s="15"/>
      <c r="S45" s="15"/>
    </row>
    <row r="46" spans="1:42" x14ac:dyDescent="0.2">
      <c r="A46" s="4" t="s">
        <v>225</v>
      </c>
      <c r="C46" s="15"/>
      <c r="D46" s="15"/>
      <c r="E46" s="15"/>
      <c r="F46" s="15"/>
      <c r="G46" s="15"/>
      <c r="H46" s="15"/>
      <c r="I46" s="15"/>
      <c r="J46" s="15"/>
      <c r="K46" s="15"/>
      <c r="L46" s="15"/>
      <c r="M46" s="15"/>
      <c r="N46" s="15"/>
      <c r="O46" s="15"/>
      <c r="P46" s="15"/>
      <c r="Q46" s="15"/>
      <c r="R46" s="15"/>
      <c r="S46" s="15"/>
    </row>
    <row r="47" spans="1:42" x14ac:dyDescent="0.2">
      <c r="A47" s="90" t="s">
        <v>226</v>
      </c>
      <c r="C47" s="123">
        <f>IF(C$2&lt;=analysis_period,IF(om_fixed="n/a",Inputs!D165,om_fixed*(1+inflation_rate/100+om_fixed_escal/100)^B$2),0)</f>
        <v>0</v>
      </c>
      <c r="D47" s="123">
        <f>IF(D$2&lt;=analysis_period,IF(om_fixed="n/a",Inputs!E165,om_fixed*(1+inflation_rate/100+om_fixed_escal/100)^C$2),0)</f>
        <v>0</v>
      </c>
      <c r="E47" s="123">
        <f>IF(E$2&lt;=analysis_period,IF(om_fixed="n/a",Inputs!F165,om_fixed*(1+inflation_rate/100+om_fixed_escal/100)^D$2),0)</f>
        <v>0</v>
      </c>
      <c r="F47" s="123">
        <f>IF(F$2&lt;=analysis_period,IF(om_fixed="n/a",Inputs!G165,om_fixed*(1+inflation_rate/100+om_fixed_escal/100)^E$2),0)</f>
        <v>0</v>
      </c>
      <c r="G47" s="123">
        <f>IF(G$2&lt;=analysis_period,IF(om_fixed="n/a",Inputs!H165,om_fixed*(1+inflation_rate/100+om_fixed_escal/100)^F$2),0)</f>
        <v>0</v>
      </c>
      <c r="H47" s="123">
        <f>IF(H$2&lt;=analysis_period,IF(om_fixed="n/a",Inputs!I165,om_fixed*(1+inflation_rate/100+om_fixed_escal/100)^G$2),0)</f>
        <v>0</v>
      </c>
      <c r="I47" s="123">
        <f>IF(I$2&lt;=analysis_period,IF(om_fixed="n/a",Inputs!J165,om_fixed*(1+inflation_rate/100+om_fixed_escal/100)^H$2),0)</f>
        <v>0</v>
      </c>
      <c r="J47" s="123">
        <f>IF(J$2&lt;=analysis_period,IF(om_fixed="n/a",Inputs!K165,om_fixed*(1+inflation_rate/100+om_fixed_escal/100)^I$2),0)</f>
        <v>0</v>
      </c>
      <c r="K47" s="123">
        <f>IF(K$2&lt;=analysis_period,IF(om_fixed="n/a",Inputs!L165,om_fixed*(1+inflation_rate/100+om_fixed_escal/100)^J$2),0)</f>
        <v>0</v>
      </c>
      <c r="L47" s="123">
        <f>IF(L$2&lt;=analysis_period,IF(om_fixed="n/a",Inputs!M165,om_fixed*(1+inflation_rate/100+om_fixed_escal/100)^K$2),0)</f>
        <v>0</v>
      </c>
      <c r="M47" s="123">
        <f>IF(M$2&lt;=analysis_period,IF(om_fixed="n/a",Inputs!N165,om_fixed*(1+inflation_rate/100+om_fixed_escal/100)^L$2),0)</f>
        <v>0</v>
      </c>
      <c r="N47" s="123">
        <f>IF(N$2&lt;=analysis_period,IF(om_fixed="n/a",Inputs!O165,om_fixed*(1+inflation_rate/100+om_fixed_escal/100)^M$2),0)</f>
        <v>0</v>
      </c>
      <c r="O47" s="123">
        <f>IF(O$2&lt;=analysis_period,IF(om_fixed="n/a",Inputs!P165,om_fixed*(1+inflation_rate/100+om_fixed_escal/100)^N$2),0)</f>
        <v>0</v>
      </c>
      <c r="P47" s="123">
        <f>IF(P$2&lt;=analysis_period,IF(om_fixed="n/a",Inputs!Q165,om_fixed*(1+inflation_rate/100+om_fixed_escal/100)^O$2),0)</f>
        <v>0</v>
      </c>
      <c r="Q47" s="123">
        <f>IF(Q$2&lt;=analysis_period,IF(om_fixed="n/a",Inputs!R165,om_fixed*(1+inflation_rate/100+om_fixed_escal/100)^P$2),0)</f>
        <v>0</v>
      </c>
      <c r="R47" s="123">
        <f>IF(R$2&lt;=analysis_period,IF(om_fixed="n/a",Inputs!S165,om_fixed*(1+inflation_rate/100+om_fixed_escal/100)^Q$2),0)</f>
        <v>0</v>
      </c>
      <c r="S47" s="123">
        <f>IF(S$2&lt;=analysis_period,IF(om_fixed="n/a",Inputs!T165,om_fixed*(1+inflation_rate/100+om_fixed_escal/100)^R$2),0)</f>
        <v>0</v>
      </c>
      <c r="T47" s="123">
        <f>IF(T$2&lt;=analysis_period,IF(om_fixed="n/a",Inputs!U165,om_fixed*(1+inflation_rate/100+om_fixed_escal/100)^S$2),0)</f>
        <v>0</v>
      </c>
      <c r="U47" s="123">
        <f>IF(U$2&lt;=analysis_period,IF(om_fixed="n/a",Inputs!V165,om_fixed*(1+inflation_rate/100+om_fixed_escal/100)^T$2),0)</f>
        <v>0</v>
      </c>
      <c r="V47" s="123">
        <f>IF(V$2&lt;=analysis_period,IF(om_fixed="n/a",Inputs!W165,om_fixed*(1+inflation_rate/100+om_fixed_escal/100)^U$2),0)</f>
        <v>0</v>
      </c>
      <c r="W47" s="123">
        <f>IF(W$2&lt;=analysis_period,IF(om_fixed="n/a",Inputs!X165,om_fixed*(1+inflation_rate/100+om_fixed_escal/100)^V$2),0)</f>
        <v>0</v>
      </c>
      <c r="X47" s="123">
        <f>IF(X$2&lt;=analysis_period,IF(om_fixed="n/a",Inputs!Y165,om_fixed*(1+inflation_rate/100+om_fixed_escal/100)^W$2),0)</f>
        <v>0</v>
      </c>
      <c r="Y47" s="123">
        <f>IF(Y$2&lt;=analysis_period,IF(om_fixed="n/a",Inputs!Z165,om_fixed*(1+inflation_rate/100+om_fixed_escal/100)^X$2),0)</f>
        <v>0</v>
      </c>
      <c r="Z47" s="123">
        <f>IF(Z$2&lt;=analysis_period,IF(om_fixed="n/a",Inputs!AA165,om_fixed*(1+inflation_rate/100+om_fixed_escal/100)^Y$2),0)</f>
        <v>0</v>
      </c>
      <c r="AA47" s="123">
        <f>IF(AA$2&lt;=analysis_period,IF(om_fixed="n/a",Inputs!AB165,om_fixed*(1+inflation_rate/100+om_fixed_escal/100)^Z$2),0)</f>
        <v>0</v>
      </c>
      <c r="AB47" s="123">
        <f>IF(AB$2&lt;=analysis_period,IF(om_fixed="n/a",Inputs!AC165,om_fixed*(1+inflation_rate/100+om_fixed_escal/100)^AA$2),0)</f>
        <v>0</v>
      </c>
      <c r="AC47" s="123">
        <f>IF(AC$2&lt;=analysis_period,IF(om_fixed="n/a",Inputs!AD165,om_fixed*(1+inflation_rate/100+om_fixed_escal/100)^AB$2),0)</f>
        <v>0</v>
      </c>
      <c r="AD47" s="123">
        <f>IF(AD$2&lt;=analysis_period,IF(om_fixed="n/a",Inputs!AE165,om_fixed*(1+inflation_rate/100+om_fixed_escal/100)^AC$2),0)</f>
        <v>0</v>
      </c>
      <c r="AE47" s="123">
        <f>IF(AE$2&lt;=analysis_period,IF(om_fixed="n/a",Inputs!AF165,om_fixed*(1+inflation_rate/100+om_fixed_escal/100)^AD$2),0)</f>
        <v>0</v>
      </c>
      <c r="AF47" s="123">
        <f>IF(AF$2&lt;=analysis_period,IF(om_fixed="n/a",Inputs!AG165,om_fixed*(1+inflation_rate/100+om_fixed_escal/100)^AE$2),0)</f>
        <v>0</v>
      </c>
      <c r="AG47" s="123">
        <f>IF(AG$2&lt;=analysis_period,IF(om_fixed="n/a",Inputs!AH165,om_fixed*(1+inflation_rate/100+om_fixed_escal/100)^AF$2),0)</f>
        <v>0</v>
      </c>
      <c r="AH47" s="123">
        <f>IF(AH$2&lt;=analysis_period,IF(om_fixed="n/a",Inputs!AI165,om_fixed*(1+inflation_rate/100+om_fixed_escal/100)^AG$2),0)</f>
        <v>0</v>
      </c>
      <c r="AI47" s="123">
        <f>IF(AI$2&lt;=analysis_period,IF(om_fixed="n/a",Inputs!AJ165,om_fixed*(1+inflation_rate/100+om_fixed_escal/100)^AH$2),0)</f>
        <v>0</v>
      </c>
      <c r="AJ47" s="123">
        <f>IF(AJ$2&lt;=analysis_period,IF(om_fixed="n/a",Inputs!AK165,om_fixed*(1+inflation_rate/100+om_fixed_escal/100)^AI$2),0)</f>
        <v>0</v>
      </c>
      <c r="AK47" s="123">
        <f>IF(AK$2&lt;=analysis_period,IF(om_fixed="n/a",Inputs!AL165,om_fixed*(1+inflation_rate/100+om_fixed_escal/100)^AJ$2),0)</f>
        <v>0</v>
      </c>
      <c r="AL47" s="123">
        <f>IF(AL$2&lt;=analysis_period,IF(om_fixed="n/a",Inputs!AM165,om_fixed*(1+inflation_rate/100+om_fixed_escal/100)^AK$2),0)</f>
        <v>0</v>
      </c>
      <c r="AM47" s="123">
        <f>IF(AM$2&lt;=analysis_period,IF(om_fixed="n/a",Inputs!AN165,om_fixed*(1+inflation_rate/100+om_fixed_escal/100)^AL$2),0)</f>
        <v>0</v>
      </c>
      <c r="AN47" s="123">
        <f>IF(AN$2&lt;=analysis_period,IF(om_fixed="n/a",Inputs!AO165,om_fixed*(1+inflation_rate/100+om_fixed_escal/100)^AM$2),0)</f>
        <v>0</v>
      </c>
      <c r="AO47" s="123">
        <f>IF(AO$2&lt;=analysis_period,IF(om_fixed="n/a",Inputs!AP165,om_fixed*(1+inflation_rate/100+om_fixed_escal/100)^AN$2),0)</f>
        <v>0</v>
      </c>
      <c r="AP47" s="123">
        <f>IF(AP$2&lt;=analysis_period,IF(om_fixed="n/a",Inputs!AQ165,om_fixed*(1+inflation_rate/100+om_fixed_escal/100)^AO$2),0)</f>
        <v>0</v>
      </c>
    </row>
    <row r="48" spans="1:42" x14ac:dyDescent="0.2">
      <c r="A48" s="90" t="s">
        <v>227</v>
      </c>
    </row>
    <row r="49" spans="1:42" x14ac:dyDescent="0.2">
      <c r="A49" s="91" t="s">
        <v>11</v>
      </c>
      <c r="C49" s="155">
        <f t="shared" ref="C49:AP49" si="18">IF(C$2&lt;=analysis_period,system_capacity,0)</f>
        <v>540</v>
      </c>
      <c r="D49" s="155">
        <f t="shared" si="18"/>
        <v>540</v>
      </c>
      <c r="E49" s="155">
        <f t="shared" si="18"/>
        <v>540</v>
      </c>
      <c r="F49" s="155">
        <f t="shared" si="18"/>
        <v>540</v>
      </c>
      <c r="G49" s="155">
        <f t="shared" si="18"/>
        <v>540</v>
      </c>
      <c r="H49" s="155">
        <f t="shared" si="18"/>
        <v>540</v>
      </c>
      <c r="I49" s="155">
        <f t="shared" si="18"/>
        <v>540</v>
      </c>
      <c r="J49" s="155">
        <f t="shared" si="18"/>
        <v>540</v>
      </c>
      <c r="K49" s="155">
        <f t="shared" si="18"/>
        <v>540</v>
      </c>
      <c r="L49" s="155">
        <f t="shared" si="18"/>
        <v>540</v>
      </c>
      <c r="M49" s="155">
        <f t="shared" si="18"/>
        <v>540</v>
      </c>
      <c r="N49" s="155">
        <f t="shared" si="18"/>
        <v>540</v>
      </c>
      <c r="O49" s="155">
        <f t="shared" si="18"/>
        <v>540</v>
      </c>
      <c r="P49" s="155">
        <f t="shared" si="18"/>
        <v>540</v>
      </c>
      <c r="Q49" s="155">
        <f t="shared" si="18"/>
        <v>540</v>
      </c>
      <c r="R49" s="155">
        <f t="shared" si="18"/>
        <v>540</v>
      </c>
      <c r="S49" s="155">
        <f t="shared" si="18"/>
        <v>540</v>
      </c>
      <c r="T49" s="155">
        <f t="shared" si="18"/>
        <v>540</v>
      </c>
      <c r="U49" s="155">
        <f t="shared" si="18"/>
        <v>540</v>
      </c>
      <c r="V49" s="155">
        <f t="shared" si="18"/>
        <v>540</v>
      </c>
      <c r="W49" s="155">
        <f t="shared" si="18"/>
        <v>540</v>
      </c>
      <c r="X49" s="155">
        <f t="shared" si="18"/>
        <v>540</v>
      </c>
      <c r="Y49" s="155">
        <f t="shared" si="18"/>
        <v>540</v>
      </c>
      <c r="Z49" s="155">
        <f t="shared" si="18"/>
        <v>540</v>
      </c>
      <c r="AA49" s="155">
        <f t="shared" si="18"/>
        <v>540</v>
      </c>
      <c r="AB49" s="155">
        <f t="shared" si="18"/>
        <v>0</v>
      </c>
      <c r="AC49" s="155">
        <f t="shared" si="18"/>
        <v>0</v>
      </c>
      <c r="AD49" s="155">
        <f t="shared" si="18"/>
        <v>0</v>
      </c>
      <c r="AE49" s="155">
        <f t="shared" si="18"/>
        <v>0</v>
      </c>
      <c r="AF49" s="155">
        <f t="shared" si="18"/>
        <v>0</v>
      </c>
      <c r="AG49" s="155">
        <f t="shared" si="18"/>
        <v>0</v>
      </c>
      <c r="AH49" s="155">
        <f t="shared" si="18"/>
        <v>0</v>
      </c>
      <c r="AI49" s="155">
        <f t="shared" si="18"/>
        <v>0</v>
      </c>
      <c r="AJ49" s="155">
        <f t="shared" si="18"/>
        <v>0</v>
      </c>
      <c r="AK49" s="155">
        <f t="shared" si="18"/>
        <v>0</v>
      </c>
      <c r="AL49" s="155">
        <f t="shared" si="18"/>
        <v>0</v>
      </c>
      <c r="AM49" s="155">
        <f t="shared" si="18"/>
        <v>0</v>
      </c>
      <c r="AN49" s="155">
        <f t="shared" si="18"/>
        <v>0</v>
      </c>
      <c r="AO49" s="155">
        <f t="shared" si="18"/>
        <v>0</v>
      </c>
      <c r="AP49" s="155">
        <f t="shared" si="18"/>
        <v>0</v>
      </c>
    </row>
    <row r="50" spans="1:42" x14ac:dyDescent="0.2">
      <c r="A50" s="91" t="s">
        <v>12</v>
      </c>
      <c r="C50" s="153">
        <f>IF(C$2&lt;=analysis_period,IF(om_capacity="n/a",Inputs!D166,om_capacity*(1+inflation_rate/100+om_capacity_escal/100)^B$2),0)</f>
        <v>18</v>
      </c>
      <c r="D50" s="153">
        <f>IF(D$2&lt;=analysis_period,IF(om_capacity="n/a",Inputs!E166,om_capacity*(1+inflation_rate/100+om_capacity_escal/100)^C$2),0)</f>
        <v>18.45</v>
      </c>
      <c r="E50" s="153">
        <f>IF(E$2&lt;=analysis_period,IF(om_capacity="n/a",Inputs!F166,om_capacity*(1+inflation_rate/100+om_capacity_escal/100)^D$2),0)</f>
        <v>18.911249999999999</v>
      </c>
      <c r="F50" s="153">
        <f>IF(F$2&lt;=analysis_period,IF(om_capacity="n/a",Inputs!G166,om_capacity*(1+inflation_rate/100+om_capacity_escal/100)^E$2),0)</f>
        <v>19.38403125</v>
      </c>
      <c r="G50" s="153">
        <f>IF(G$2&lt;=analysis_period,IF(om_capacity="n/a",Inputs!H166,om_capacity*(1+inflation_rate/100+om_capacity_escal/100)^F$2),0)</f>
        <v>19.868632031249994</v>
      </c>
      <c r="H50" s="153">
        <f>IF(H$2&lt;=analysis_period,IF(om_capacity="n/a",Inputs!I166,om_capacity*(1+inflation_rate/100+om_capacity_escal/100)^G$2),0)</f>
        <v>20.365347832031244</v>
      </c>
      <c r="I50" s="153">
        <f>IF(I$2&lt;=analysis_period,IF(om_capacity="n/a",Inputs!J166,om_capacity*(1+inflation_rate/100+om_capacity_escal/100)^H$2),0)</f>
        <v>20.874481527832025</v>
      </c>
      <c r="J50" s="153">
        <f>IF(J$2&lt;=analysis_period,IF(om_capacity="n/a",Inputs!K166,om_capacity*(1+inflation_rate/100+om_capacity_escal/100)^I$2),0)</f>
        <v>21.396343566027824</v>
      </c>
      <c r="K50" s="153">
        <f>IF(K$2&lt;=analysis_period,IF(om_capacity="n/a",Inputs!L166,om_capacity*(1+inflation_rate/100+om_capacity_escal/100)^J$2),0)</f>
        <v>21.93125215517852</v>
      </c>
      <c r="L50" s="153">
        <f>IF(L$2&lt;=analysis_period,IF(om_capacity="n/a",Inputs!M166,om_capacity*(1+inflation_rate/100+om_capacity_escal/100)^K$2),0)</f>
        <v>22.479533459057979</v>
      </c>
      <c r="M50" s="153">
        <f>IF(M$2&lt;=analysis_period,IF(om_capacity="n/a",Inputs!N166,om_capacity*(1+inflation_rate/100+om_capacity_escal/100)^L$2),0)</f>
        <v>23.041521795534429</v>
      </c>
      <c r="N50" s="153">
        <f>IF(N$2&lt;=analysis_period,IF(om_capacity="n/a",Inputs!O166,om_capacity*(1+inflation_rate/100+om_capacity_escal/100)^M$2),0)</f>
        <v>23.617559840422789</v>
      </c>
      <c r="O50" s="153">
        <f>IF(O$2&lt;=analysis_period,IF(om_capacity="n/a",Inputs!P166,om_capacity*(1+inflation_rate/100+om_capacity_escal/100)^N$2),0)</f>
        <v>24.207998836433354</v>
      </c>
      <c r="P50" s="153">
        <f>IF(P$2&lt;=analysis_period,IF(om_capacity="n/a",Inputs!Q166,om_capacity*(1+inflation_rate/100+om_capacity_escal/100)^O$2),0)</f>
        <v>24.81319880734419</v>
      </c>
      <c r="Q50" s="153">
        <f>IF(Q$2&lt;=analysis_period,IF(om_capacity="n/a",Inputs!R166,om_capacity*(1+inflation_rate/100+om_capacity_escal/100)^P$2),0)</f>
        <v>25.433528777527791</v>
      </c>
      <c r="R50" s="153">
        <f>IF(R$2&lt;=analysis_period,IF(om_capacity="n/a",Inputs!S166,om_capacity*(1+inflation_rate/100+om_capacity_escal/100)^Q$2),0)</f>
        <v>26.069366996965989</v>
      </c>
      <c r="S50" s="153">
        <f>IF(S$2&lt;=analysis_period,IF(om_capacity="n/a",Inputs!T166,om_capacity*(1+inflation_rate/100+om_capacity_escal/100)^R$2),0)</f>
        <v>26.721101171890137</v>
      </c>
      <c r="T50" s="153">
        <f>IF(T$2&lt;=analysis_period,IF(om_capacity="n/a",Inputs!U166,om_capacity*(1+inflation_rate/100+om_capacity_escal/100)^S$2),0)</f>
        <v>27.389128701187385</v>
      </c>
      <c r="U50" s="153">
        <f>IF(U$2&lt;=analysis_period,IF(om_capacity="n/a",Inputs!V166,om_capacity*(1+inflation_rate/100+om_capacity_escal/100)^T$2),0)</f>
        <v>28.073856918717073</v>
      </c>
      <c r="V50" s="153">
        <f>IF(V$2&lt;=analysis_period,IF(om_capacity="n/a",Inputs!W166,om_capacity*(1+inflation_rate/100+om_capacity_escal/100)^U$2),0)</f>
        <v>28.775703341684999</v>
      </c>
      <c r="W50" s="153">
        <f>IF(W$2&lt;=analysis_period,IF(om_capacity="n/a",Inputs!X166,om_capacity*(1+inflation_rate/100+om_capacity_escal/100)^V$2),0)</f>
        <v>29.495095925227119</v>
      </c>
      <c r="X50" s="153">
        <f>IF(X$2&lt;=analysis_period,IF(om_capacity="n/a",Inputs!Y166,om_capacity*(1+inflation_rate/100+om_capacity_escal/100)^W$2),0)</f>
        <v>30.232473323357794</v>
      </c>
      <c r="Y50" s="153">
        <f>IF(Y$2&lt;=analysis_period,IF(om_capacity="n/a",Inputs!Z166,om_capacity*(1+inflation_rate/100+om_capacity_escal/100)^X$2),0)</f>
        <v>30.988285156441737</v>
      </c>
      <c r="Z50" s="153">
        <f>IF(Z$2&lt;=analysis_period,IF(om_capacity="n/a",Inputs!AA166,om_capacity*(1+inflation_rate/100+om_capacity_escal/100)^Y$2),0)</f>
        <v>31.762992285352784</v>
      </c>
      <c r="AA50" s="153">
        <f>IF(AA$2&lt;=analysis_period,IF(om_capacity="n/a",Inputs!AB166,om_capacity*(1+inflation_rate/100+om_capacity_escal/100)^Z$2),0)</f>
        <v>32.557067092486598</v>
      </c>
      <c r="AB50" s="153">
        <f>IF(AB$2&lt;=analysis_period,IF(om_capacity="n/a",Inputs!AC166,om_capacity*(1+inflation_rate/100+om_capacity_escal/100)^AA$2),0)</f>
        <v>0</v>
      </c>
      <c r="AC50" s="153">
        <f>IF(AC$2&lt;=analysis_period,IF(om_capacity="n/a",Inputs!AD166,om_capacity*(1+inflation_rate/100+om_capacity_escal/100)^AB$2),0)</f>
        <v>0</v>
      </c>
      <c r="AD50" s="153">
        <f>IF(AD$2&lt;=analysis_period,IF(om_capacity="n/a",Inputs!AE166,om_capacity*(1+inflation_rate/100+om_capacity_escal/100)^AC$2),0)</f>
        <v>0</v>
      </c>
      <c r="AE50" s="153">
        <f>IF(AE$2&lt;=analysis_period,IF(om_capacity="n/a",Inputs!AF166,om_capacity*(1+inflation_rate/100+om_capacity_escal/100)^AD$2),0)</f>
        <v>0</v>
      </c>
      <c r="AF50" s="153">
        <f>IF(AF$2&lt;=analysis_period,IF(om_capacity="n/a",Inputs!AG166,om_capacity*(1+inflation_rate/100+om_capacity_escal/100)^AE$2),0)</f>
        <v>0</v>
      </c>
      <c r="AG50" s="153">
        <f>IF(AG$2&lt;=analysis_period,IF(om_capacity="n/a",Inputs!AH166,om_capacity*(1+inflation_rate/100+om_capacity_escal/100)^AF$2),0)</f>
        <v>0</v>
      </c>
      <c r="AH50" s="153">
        <f>IF(AH$2&lt;=analysis_period,IF(om_capacity="n/a",Inputs!AI166,om_capacity*(1+inflation_rate/100+om_capacity_escal/100)^AG$2),0)</f>
        <v>0</v>
      </c>
      <c r="AI50" s="153">
        <f>IF(AI$2&lt;=analysis_period,IF(om_capacity="n/a",Inputs!AJ166,om_capacity*(1+inflation_rate/100+om_capacity_escal/100)^AH$2),0)</f>
        <v>0</v>
      </c>
      <c r="AJ50" s="153">
        <f>IF(AJ$2&lt;=analysis_period,IF(om_capacity="n/a",Inputs!AK166,om_capacity*(1+inflation_rate/100+om_capacity_escal/100)^AI$2),0)</f>
        <v>0</v>
      </c>
      <c r="AK50" s="153">
        <f>IF(AK$2&lt;=analysis_period,IF(om_capacity="n/a",Inputs!AL166,om_capacity*(1+inflation_rate/100+om_capacity_escal/100)^AJ$2),0)</f>
        <v>0</v>
      </c>
      <c r="AL50" s="153">
        <f>IF(AL$2&lt;=analysis_period,IF(om_capacity="n/a",Inputs!AM166,om_capacity*(1+inflation_rate/100+om_capacity_escal/100)^AK$2),0)</f>
        <v>0</v>
      </c>
      <c r="AM50" s="153">
        <f>IF(AM$2&lt;=analysis_period,IF(om_capacity="n/a",Inputs!AN166,om_capacity*(1+inflation_rate/100+om_capacity_escal/100)^AL$2),0)</f>
        <v>0</v>
      </c>
      <c r="AN50" s="153">
        <f>IF(AN$2&lt;=analysis_period,IF(om_capacity="n/a",Inputs!AO166,om_capacity*(1+inflation_rate/100+om_capacity_escal/100)^AM$2),0)</f>
        <v>0</v>
      </c>
      <c r="AO50" s="153">
        <f>IF(AO$2&lt;=analysis_period,IF(om_capacity="n/a",Inputs!AP166,om_capacity*(1+inflation_rate/100+om_capacity_escal/100)^AN$2),0)</f>
        <v>0</v>
      </c>
      <c r="AP50" s="153">
        <f>IF(AP$2&lt;=analysis_period,IF(om_capacity="n/a",Inputs!AQ166,om_capacity*(1+inflation_rate/100+om_capacity_escal/100)^AO$2),0)</f>
        <v>0</v>
      </c>
    </row>
    <row r="51" spans="1:42" x14ac:dyDescent="0.2">
      <c r="A51" s="91" t="s">
        <v>116</v>
      </c>
      <c r="C51" s="123">
        <f>C49*C50</f>
        <v>9720</v>
      </c>
      <c r="D51" s="123">
        <f t="shared" ref="D51:AP51" si="19">D49*D50</f>
        <v>9963</v>
      </c>
      <c r="E51" s="123">
        <f t="shared" si="19"/>
        <v>10212.074999999999</v>
      </c>
      <c r="F51" s="123">
        <f t="shared" si="19"/>
        <v>10467.376875</v>
      </c>
      <c r="G51" s="123">
        <f t="shared" si="19"/>
        <v>10729.061296874997</v>
      </c>
      <c r="H51" s="123">
        <f t="shared" si="19"/>
        <v>10997.287829296871</v>
      </c>
      <c r="I51" s="123">
        <f t="shared" si="19"/>
        <v>11272.220025029294</v>
      </c>
      <c r="J51" s="123">
        <f t="shared" si="19"/>
        <v>11554.025525655024</v>
      </c>
      <c r="K51" s="123">
        <f t="shared" si="19"/>
        <v>11842.8761637964</v>
      </c>
      <c r="L51" s="123">
        <f t="shared" si="19"/>
        <v>12138.94806789131</v>
      </c>
      <c r="M51" s="123">
        <f t="shared" si="19"/>
        <v>12442.421769588591</v>
      </c>
      <c r="N51" s="123">
        <f t="shared" si="19"/>
        <v>12753.482313828306</v>
      </c>
      <c r="O51" s="123">
        <f t="shared" si="19"/>
        <v>13072.319371674012</v>
      </c>
      <c r="P51" s="123">
        <f t="shared" si="19"/>
        <v>13399.127355965862</v>
      </c>
      <c r="Q51" s="123">
        <f t="shared" si="19"/>
        <v>13734.105539865006</v>
      </c>
      <c r="R51" s="123">
        <f t="shared" si="19"/>
        <v>14077.458178361634</v>
      </c>
      <c r="S51" s="123">
        <f t="shared" si="19"/>
        <v>14429.394632820673</v>
      </c>
      <c r="T51" s="123">
        <f t="shared" si="19"/>
        <v>14790.129498641189</v>
      </c>
      <c r="U51" s="123">
        <f t="shared" si="19"/>
        <v>15159.88273610722</v>
      </c>
      <c r="V51" s="123">
        <f t="shared" si="19"/>
        <v>15538.879804509899</v>
      </c>
      <c r="W51" s="123">
        <f t="shared" si="19"/>
        <v>15927.351799622644</v>
      </c>
      <c r="X51" s="123">
        <f t="shared" si="19"/>
        <v>16325.535594613209</v>
      </c>
      <c r="Y51" s="123">
        <f t="shared" si="19"/>
        <v>16733.673984478537</v>
      </c>
      <c r="Z51" s="123">
        <f t="shared" si="19"/>
        <v>17152.015834090504</v>
      </c>
      <c r="AA51" s="123">
        <f t="shared" si="19"/>
        <v>17580.816229942764</v>
      </c>
      <c r="AB51" s="123">
        <f t="shared" si="19"/>
        <v>0</v>
      </c>
      <c r="AC51" s="123">
        <f t="shared" si="19"/>
        <v>0</v>
      </c>
      <c r="AD51" s="123">
        <f t="shared" si="19"/>
        <v>0</v>
      </c>
      <c r="AE51" s="123">
        <f t="shared" si="19"/>
        <v>0</v>
      </c>
      <c r="AF51" s="123">
        <f t="shared" si="19"/>
        <v>0</v>
      </c>
      <c r="AG51" s="123">
        <f t="shared" si="19"/>
        <v>0</v>
      </c>
      <c r="AH51" s="123">
        <f t="shared" si="19"/>
        <v>0</v>
      </c>
      <c r="AI51" s="123">
        <f t="shared" si="19"/>
        <v>0</v>
      </c>
      <c r="AJ51" s="123">
        <f t="shared" si="19"/>
        <v>0</v>
      </c>
      <c r="AK51" s="123">
        <f t="shared" si="19"/>
        <v>0</v>
      </c>
      <c r="AL51" s="123">
        <f t="shared" si="19"/>
        <v>0</v>
      </c>
      <c r="AM51" s="123">
        <f t="shared" si="19"/>
        <v>0</v>
      </c>
      <c r="AN51" s="123">
        <f t="shared" si="19"/>
        <v>0</v>
      </c>
      <c r="AO51" s="123">
        <f t="shared" si="19"/>
        <v>0</v>
      </c>
      <c r="AP51" s="123">
        <f t="shared" si="19"/>
        <v>0</v>
      </c>
    </row>
    <row r="52" spans="1:42" x14ac:dyDescent="0.2">
      <c r="A52" s="90" t="s">
        <v>228</v>
      </c>
    </row>
    <row r="53" spans="1:42" x14ac:dyDescent="0.2">
      <c r="A53" s="91" t="s">
        <v>388</v>
      </c>
      <c r="C53" s="123">
        <f>IF(C$8=0,C$5,C$8)/1000</f>
        <v>938.55700000000002</v>
      </c>
      <c r="D53" s="123">
        <f t="shared" ref="D53:AP53" si="20">IF(D$8=0,D$5,D$8)/1000</f>
        <v>933.86400000000003</v>
      </c>
      <c r="E53" s="123">
        <f t="shared" si="20"/>
        <v>929.19500000000005</v>
      </c>
      <c r="F53" s="123">
        <f t="shared" si="20"/>
        <v>924.54899999999998</v>
      </c>
      <c r="G53" s="123">
        <f t="shared" si="20"/>
        <v>919.92600000000004</v>
      </c>
      <c r="H53" s="123">
        <f t="shared" si="20"/>
        <v>915.327</v>
      </c>
      <c r="I53" s="123">
        <f t="shared" si="20"/>
        <v>910.75</v>
      </c>
      <c r="J53" s="123">
        <f t="shared" si="20"/>
        <v>906.19600000000003</v>
      </c>
      <c r="K53" s="123">
        <f t="shared" si="20"/>
        <v>901.66499999999996</v>
      </c>
      <c r="L53" s="123">
        <f t="shared" si="20"/>
        <v>897.15700000000004</v>
      </c>
      <c r="M53" s="123">
        <f t="shared" si="20"/>
        <v>892.67100000000005</v>
      </c>
      <c r="N53" s="123">
        <f t="shared" si="20"/>
        <v>888.20799999999997</v>
      </c>
      <c r="O53" s="123">
        <f t="shared" si="20"/>
        <v>883.76700000000005</v>
      </c>
      <c r="P53" s="123">
        <f t="shared" si="20"/>
        <v>879.34799999999996</v>
      </c>
      <c r="Q53" s="123">
        <f t="shared" si="20"/>
        <v>874.95100000000002</v>
      </c>
      <c r="R53" s="123">
        <f t="shared" si="20"/>
        <v>870.577</v>
      </c>
      <c r="S53" s="123">
        <f t="shared" si="20"/>
        <v>866.22400000000005</v>
      </c>
      <c r="T53" s="123">
        <f t="shared" si="20"/>
        <v>861.89300000000003</v>
      </c>
      <c r="U53" s="123">
        <f t="shared" si="20"/>
        <v>857.58299999999997</v>
      </c>
      <c r="V53" s="123">
        <f t="shared" si="20"/>
        <v>853.29499999999996</v>
      </c>
      <c r="W53" s="123">
        <f t="shared" si="20"/>
        <v>849.029</v>
      </c>
      <c r="X53" s="123">
        <f t="shared" si="20"/>
        <v>844.78399999999999</v>
      </c>
      <c r="Y53" s="123">
        <f t="shared" si="20"/>
        <v>840.56</v>
      </c>
      <c r="Z53" s="123">
        <f t="shared" si="20"/>
        <v>836.35699999999997</v>
      </c>
      <c r="AA53" s="123">
        <f t="shared" si="20"/>
        <v>832.17499999999995</v>
      </c>
      <c r="AB53" s="123">
        <f t="shared" si="20"/>
        <v>0</v>
      </c>
      <c r="AC53" s="123">
        <f t="shared" si="20"/>
        <v>0</v>
      </c>
      <c r="AD53" s="123">
        <f t="shared" si="20"/>
        <v>0</v>
      </c>
      <c r="AE53" s="123">
        <f t="shared" si="20"/>
        <v>0</v>
      </c>
      <c r="AF53" s="123">
        <f t="shared" si="20"/>
        <v>0</v>
      </c>
      <c r="AG53" s="123">
        <f t="shared" si="20"/>
        <v>0</v>
      </c>
      <c r="AH53" s="123">
        <f t="shared" si="20"/>
        <v>0</v>
      </c>
      <c r="AI53" s="123">
        <f t="shared" si="20"/>
        <v>0</v>
      </c>
      <c r="AJ53" s="123">
        <f t="shared" si="20"/>
        <v>0</v>
      </c>
      <c r="AK53" s="123">
        <f t="shared" si="20"/>
        <v>0</v>
      </c>
      <c r="AL53" s="123">
        <f t="shared" si="20"/>
        <v>0</v>
      </c>
      <c r="AM53" s="123">
        <f t="shared" si="20"/>
        <v>0</v>
      </c>
      <c r="AN53" s="123">
        <f t="shared" si="20"/>
        <v>0</v>
      </c>
      <c r="AO53" s="123">
        <f t="shared" si="20"/>
        <v>0</v>
      </c>
      <c r="AP53" s="123">
        <f t="shared" si="20"/>
        <v>0</v>
      </c>
    </row>
    <row r="54" spans="1:42" x14ac:dyDescent="0.2">
      <c r="A54" s="91" t="s">
        <v>14</v>
      </c>
      <c r="C54" s="311">
        <f>IF(C$2&lt;=analysis_period,IF(om_production="n/a",Inputs!D167,om_production*(1+inflation_rate/100+om_production_escal/100)^B$2),0)</f>
        <v>0</v>
      </c>
      <c r="D54" s="311">
        <f>IF(D$2&lt;=analysis_period,IF(om_production="n/a",Inputs!E167,om_production*(1+inflation_rate/100+om_production_escal/100)^C$2),0)</f>
        <v>0</v>
      </c>
      <c r="E54" s="311">
        <f>IF(E$2&lt;=analysis_period,IF(om_production="n/a",Inputs!F167,om_production*(1+inflation_rate/100+om_production_escal/100)^D$2),0)</f>
        <v>0</v>
      </c>
      <c r="F54" s="311">
        <f>IF(F$2&lt;=analysis_period,IF(om_production="n/a",Inputs!G167,om_production*(1+inflation_rate/100+om_production_escal/100)^E$2),0)</f>
        <v>0</v>
      </c>
      <c r="G54" s="311">
        <f>IF(G$2&lt;=analysis_period,IF(om_production="n/a",Inputs!H167,om_production*(1+inflation_rate/100+om_production_escal/100)^F$2),0)</f>
        <v>0</v>
      </c>
      <c r="H54" s="311">
        <f>IF(H$2&lt;=analysis_period,IF(om_production="n/a",Inputs!I167,om_production*(1+inflation_rate/100+om_production_escal/100)^G$2),0)</f>
        <v>0</v>
      </c>
      <c r="I54" s="311">
        <f>IF(I$2&lt;=analysis_period,IF(om_production="n/a",Inputs!J167,om_production*(1+inflation_rate/100+om_production_escal/100)^H$2),0)</f>
        <v>0</v>
      </c>
      <c r="J54" s="311">
        <f>IF(J$2&lt;=analysis_period,IF(om_production="n/a",Inputs!K167,om_production*(1+inflation_rate/100+om_production_escal/100)^I$2),0)</f>
        <v>0</v>
      </c>
      <c r="K54" s="311">
        <f>IF(K$2&lt;=analysis_period,IF(om_production="n/a",Inputs!L167,om_production*(1+inflation_rate/100+om_production_escal/100)^J$2),0)</f>
        <v>0</v>
      </c>
      <c r="L54" s="311">
        <f>IF(L$2&lt;=analysis_period,IF(om_production="n/a",Inputs!M167,om_production*(1+inflation_rate/100+om_production_escal/100)^K$2),0)</f>
        <v>0</v>
      </c>
      <c r="M54" s="311">
        <f>IF(M$2&lt;=analysis_period,IF(om_production="n/a",Inputs!N167,om_production*(1+inflation_rate/100+om_production_escal/100)^L$2),0)</f>
        <v>0</v>
      </c>
      <c r="N54" s="311">
        <f>IF(N$2&lt;=analysis_period,IF(om_production="n/a",Inputs!O167,om_production*(1+inflation_rate/100+om_production_escal/100)^M$2),0)</f>
        <v>0</v>
      </c>
      <c r="O54" s="311">
        <f>IF(O$2&lt;=analysis_period,IF(om_production="n/a",Inputs!P167,om_production*(1+inflation_rate/100+om_production_escal/100)^N$2),0)</f>
        <v>0</v>
      </c>
      <c r="P54" s="311">
        <f>IF(P$2&lt;=analysis_period,IF(om_production="n/a",Inputs!Q167,om_production*(1+inflation_rate/100+om_production_escal/100)^O$2),0)</f>
        <v>0</v>
      </c>
      <c r="Q54" s="311">
        <f>IF(Q$2&lt;=analysis_period,IF(om_production="n/a",Inputs!R167,om_production*(1+inflation_rate/100+om_production_escal/100)^P$2),0)</f>
        <v>0</v>
      </c>
      <c r="R54" s="311">
        <f>IF(R$2&lt;=analysis_period,IF(om_production="n/a",Inputs!S167,om_production*(1+inflation_rate/100+om_production_escal/100)^Q$2),0)</f>
        <v>0</v>
      </c>
      <c r="S54" s="311">
        <f>IF(S$2&lt;=analysis_period,IF(om_production="n/a",Inputs!T167,om_production*(1+inflation_rate/100+om_production_escal/100)^R$2),0)</f>
        <v>0</v>
      </c>
      <c r="T54" s="311">
        <f>IF(T$2&lt;=analysis_period,IF(om_production="n/a",Inputs!U167,om_production*(1+inflation_rate/100+om_production_escal/100)^S$2),0)</f>
        <v>0</v>
      </c>
      <c r="U54" s="311">
        <f>IF(U$2&lt;=analysis_period,IF(om_production="n/a",Inputs!V167,om_production*(1+inflation_rate/100+om_production_escal/100)^T$2),0)</f>
        <v>0</v>
      </c>
      <c r="V54" s="311">
        <f>IF(V$2&lt;=analysis_period,IF(om_production="n/a",Inputs!W167,om_production*(1+inflation_rate/100+om_production_escal/100)^U$2),0)</f>
        <v>0</v>
      </c>
      <c r="W54" s="311">
        <f>IF(W$2&lt;=analysis_period,IF(om_production="n/a",Inputs!X167,om_production*(1+inflation_rate/100+om_production_escal/100)^V$2),0)</f>
        <v>0</v>
      </c>
      <c r="X54" s="311">
        <f>IF(X$2&lt;=analysis_period,IF(om_production="n/a",Inputs!Y167,om_production*(1+inflation_rate/100+om_production_escal/100)^W$2),0)</f>
        <v>0</v>
      </c>
      <c r="Y54" s="311">
        <f>IF(Y$2&lt;=analysis_period,IF(om_production="n/a",Inputs!Z167,om_production*(1+inflation_rate/100+om_production_escal/100)^X$2),0)</f>
        <v>0</v>
      </c>
      <c r="Z54" s="311">
        <f>IF(Z$2&lt;=analysis_period,IF(om_production="n/a",Inputs!AA167,om_production*(1+inflation_rate/100+om_production_escal/100)^Y$2),0)</f>
        <v>0</v>
      </c>
      <c r="AA54" s="311">
        <f>IF(AA$2&lt;=analysis_period,IF(om_production="n/a",Inputs!AB167,om_production*(1+inflation_rate/100+om_production_escal/100)^Z$2),0)</f>
        <v>0</v>
      </c>
      <c r="AB54" s="311">
        <f>IF(AB$2&lt;=analysis_period,IF(om_production="n/a",Inputs!AC167,om_production*(1+inflation_rate/100+om_production_escal/100)^AA$2),0)</f>
        <v>0</v>
      </c>
      <c r="AC54" s="311">
        <f>IF(AC$2&lt;=analysis_period,IF(om_production="n/a",Inputs!AD167,om_production*(1+inflation_rate/100+om_production_escal/100)^AB$2),0)</f>
        <v>0</v>
      </c>
      <c r="AD54" s="311">
        <f>IF(AD$2&lt;=analysis_period,IF(om_production="n/a",Inputs!AE167,om_production*(1+inflation_rate/100+om_production_escal/100)^AC$2),0)</f>
        <v>0</v>
      </c>
      <c r="AE54" s="311">
        <f>IF(AE$2&lt;=analysis_period,IF(om_production="n/a",Inputs!AF167,om_production*(1+inflation_rate/100+om_production_escal/100)^AD$2),0)</f>
        <v>0</v>
      </c>
      <c r="AF54" s="311">
        <f>IF(AF$2&lt;=analysis_period,IF(om_production="n/a",Inputs!AG167,om_production*(1+inflation_rate/100+om_production_escal/100)^AE$2),0)</f>
        <v>0</v>
      </c>
      <c r="AG54" s="311">
        <f>IF(AG$2&lt;=analysis_period,IF(om_production="n/a",Inputs!AH167,om_production*(1+inflation_rate/100+om_production_escal/100)^AF$2),0)</f>
        <v>0</v>
      </c>
      <c r="AH54" s="311">
        <f>IF(AH$2&lt;=analysis_period,IF(om_production="n/a",Inputs!AI167,om_production*(1+inflation_rate/100+om_production_escal/100)^AG$2),0)</f>
        <v>0</v>
      </c>
      <c r="AI54" s="311">
        <f>IF(AI$2&lt;=analysis_period,IF(om_production="n/a",Inputs!AJ167,om_production*(1+inflation_rate/100+om_production_escal/100)^AH$2),0)</f>
        <v>0</v>
      </c>
      <c r="AJ54" s="311">
        <f>IF(AJ$2&lt;=analysis_period,IF(om_production="n/a",Inputs!AK167,om_production*(1+inflation_rate/100+om_production_escal/100)^AI$2),0)</f>
        <v>0</v>
      </c>
      <c r="AK54" s="311">
        <f>IF(AK$2&lt;=analysis_period,IF(om_production="n/a",Inputs!AL167,om_production*(1+inflation_rate/100+om_production_escal/100)^AJ$2),0)</f>
        <v>0</v>
      </c>
      <c r="AL54" s="311">
        <f>IF(AL$2&lt;=analysis_period,IF(om_production="n/a",Inputs!AM167,om_production*(1+inflation_rate/100+om_production_escal/100)^AK$2),0)</f>
        <v>0</v>
      </c>
      <c r="AM54" s="311">
        <f>IF(AM$2&lt;=analysis_period,IF(om_production="n/a",Inputs!AN167,om_production*(1+inflation_rate/100+om_production_escal/100)^AL$2),0)</f>
        <v>0</v>
      </c>
      <c r="AN54" s="311">
        <f>IF(AN$2&lt;=analysis_period,IF(om_production="n/a",Inputs!AO167,om_production*(1+inflation_rate/100+om_production_escal/100)^AM$2),0)</f>
        <v>0</v>
      </c>
      <c r="AO54" s="311">
        <f>IF(AO$2&lt;=analysis_period,IF(om_production="n/a",Inputs!AP167,om_production*(1+inflation_rate/100+om_production_escal/100)^AN$2),0)</f>
        <v>0</v>
      </c>
      <c r="AP54" s="311">
        <f>IF(AP$2&lt;=analysis_period,IF(om_production="n/a",Inputs!AQ167,om_production*(1+inflation_rate/100+om_production_escal/100)^AO$2),0)</f>
        <v>0</v>
      </c>
    </row>
    <row r="55" spans="1:42" x14ac:dyDescent="0.2">
      <c r="A55" s="91" t="s">
        <v>115</v>
      </c>
      <c r="C55" s="156">
        <f>C53*C54</f>
        <v>0</v>
      </c>
      <c r="D55" s="156">
        <f t="shared" ref="D55:AP55" si="21">D53*D54</f>
        <v>0</v>
      </c>
      <c r="E55" s="156">
        <f t="shared" si="21"/>
        <v>0</v>
      </c>
      <c r="F55" s="156">
        <f t="shared" si="21"/>
        <v>0</v>
      </c>
      <c r="G55" s="156">
        <f t="shared" si="21"/>
        <v>0</v>
      </c>
      <c r="H55" s="156">
        <f t="shared" si="21"/>
        <v>0</v>
      </c>
      <c r="I55" s="156">
        <f t="shared" si="21"/>
        <v>0</v>
      </c>
      <c r="J55" s="156">
        <f t="shared" si="21"/>
        <v>0</v>
      </c>
      <c r="K55" s="156">
        <f t="shared" si="21"/>
        <v>0</v>
      </c>
      <c r="L55" s="156">
        <f t="shared" si="21"/>
        <v>0</v>
      </c>
      <c r="M55" s="156">
        <f t="shared" si="21"/>
        <v>0</v>
      </c>
      <c r="N55" s="156">
        <f t="shared" si="21"/>
        <v>0</v>
      </c>
      <c r="O55" s="156">
        <f t="shared" si="21"/>
        <v>0</v>
      </c>
      <c r="P55" s="156">
        <f t="shared" si="21"/>
        <v>0</v>
      </c>
      <c r="Q55" s="156">
        <f t="shared" si="21"/>
        <v>0</v>
      </c>
      <c r="R55" s="156">
        <f t="shared" si="21"/>
        <v>0</v>
      </c>
      <c r="S55" s="156">
        <f t="shared" si="21"/>
        <v>0</v>
      </c>
      <c r="T55" s="156">
        <f t="shared" si="21"/>
        <v>0</v>
      </c>
      <c r="U55" s="156">
        <f t="shared" si="21"/>
        <v>0</v>
      </c>
      <c r="V55" s="156">
        <f t="shared" si="21"/>
        <v>0</v>
      </c>
      <c r="W55" s="156">
        <f t="shared" si="21"/>
        <v>0</v>
      </c>
      <c r="X55" s="156">
        <f t="shared" si="21"/>
        <v>0</v>
      </c>
      <c r="Y55" s="156">
        <f t="shared" si="21"/>
        <v>0</v>
      </c>
      <c r="Z55" s="156">
        <f t="shared" si="21"/>
        <v>0</v>
      </c>
      <c r="AA55" s="156">
        <f t="shared" si="21"/>
        <v>0</v>
      </c>
      <c r="AB55" s="156">
        <f t="shared" si="21"/>
        <v>0</v>
      </c>
      <c r="AC55" s="156">
        <f t="shared" si="21"/>
        <v>0</v>
      </c>
      <c r="AD55" s="156">
        <f t="shared" si="21"/>
        <v>0</v>
      </c>
      <c r="AE55" s="156">
        <f t="shared" si="21"/>
        <v>0</v>
      </c>
      <c r="AF55" s="156">
        <f t="shared" si="21"/>
        <v>0</v>
      </c>
      <c r="AG55" s="156">
        <f t="shared" si="21"/>
        <v>0</v>
      </c>
      <c r="AH55" s="156">
        <f t="shared" si="21"/>
        <v>0</v>
      </c>
      <c r="AI55" s="156">
        <f t="shared" si="21"/>
        <v>0</v>
      </c>
      <c r="AJ55" s="156">
        <f t="shared" si="21"/>
        <v>0</v>
      </c>
      <c r="AK55" s="156">
        <f t="shared" si="21"/>
        <v>0</v>
      </c>
      <c r="AL55" s="156">
        <f t="shared" si="21"/>
        <v>0</v>
      </c>
      <c r="AM55" s="156">
        <f t="shared" si="21"/>
        <v>0</v>
      </c>
      <c r="AN55" s="156">
        <f t="shared" si="21"/>
        <v>0</v>
      </c>
      <c r="AO55" s="156">
        <f t="shared" si="21"/>
        <v>0</v>
      </c>
      <c r="AP55" s="156">
        <f t="shared" si="21"/>
        <v>0</v>
      </c>
    </row>
    <row r="56" spans="1:42" x14ac:dyDescent="0.2">
      <c r="A56" s="90" t="s">
        <v>407</v>
      </c>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row>
    <row r="57" spans="1:42" x14ac:dyDescent="0.2">
      <c r="A57" s="22" t="s">
        <v>392</v>
      </c>
      <c r="B57" s="4">
        <f t="array" ref="B57:AP60">Inputs!C187:AQ190</f>
        <v>0</v>
      </c>
      <c r="C57" s="123">
        <v>0</v>
      </c>
      <c r="D57" s="123">
        <v>0</v>
      </c>
      <c r="E57" s="123">
        <v>0</v>
      </c>
      <c r="F57" s="123">
        <v>0</v>
      </c>
      <c r="G57" s="123">
        <v>0</v>
      </c>
      <c r="H57" s="123">
        <v>0</v>
      </c>
      <c r="I57" s="123">
        <v>0</v>
      </c>
      <c r="J57" s="123">
        <v>0</v>
      </c>
      <c r="K57" s="123">
        <v>0</v>
      </c>
      <c r="L57" s="123">
        <v>0</v>
      </c>
      <c r="M57" s="123">
        <v>0</v>
      </c>
      <c r="N57" s="123">
        <v>0</v>
      </c>
      <c r="O57" s="123">
        <v>0</v>
      </c>
      <c r="P57" s="123">
        <v>0</v>
      </c>
      <c r="Q57" s="123">
        <v>0</v>
      </c>
      <c r="R57" s="123">
        <v>0</v>
      </c>
      <c r="S57" s="123">
        <v>0</v>
      </c>
      <c r="T57" s="123">
        <v>0</v>
      </c>
      <c r="U57" s="123">
        <v>0</v>
      </c>
      <c r="V57" s="123">
        <v>0</v>
      </c>
      <c r="W57" s="123">
        <v>0</v>
      </c>
      <c r="X57" s="123">
        <v>0</v>
      </c>
      <c r="Y57" s="123">
        <v>0</v>
      </c>
      <c r="Z57" s="123">
        <v>0</v>
      </c>
      <c r="AA57" s="123">
        <v>0</v>
      </c>
      <c r="AB57" s="123">
        <v>0</v>
      </c>
      <c r="AC57" s="123">
        <v>0</v>
      </c>
      <c r="AD57" s="123">
        <v>0</v>
      </c>
      <c r="AE57" s="123">
        <v>0</v>
      </c>
      <c r="AF57" s="123">
        <v>0</v>
      </c>
      <c r="AG57" s="123">
        <v>0</v>
      </c>
      <c r="AH57" s="123">
        <v>0</v>
      </c>
      <c r="AI57" s="123">
        <v>0</v>
      </c>
      <c r="AJ57" s="123">
        <v>0</v>
      </c>
      <c r="AK57" s="123">
        <v>0</v>
      </c>
      <c r="AL57" s="123">
        <v>0</v>
      </c>
      <c r="AM57" s="123">
        <v>0</v>
      </c>
      <c r="AN57" s="123">
        <v>0</v>
      </c>
      <c r="AO57" s="123">
        <v>0</v>
      </c>
      <c r="AP57" s="123">
        <v>0</v>
      </c>
    </row>
    <row r="58" spans="1:42" x14ac:dyDescent="0.2">
      <c r="A58" s="22" t="s">
        <v>393</v>
      </c>
      <c r="B58" s="4">
        <v>0</v>
      </c>
      <c r="C58" s="123">
        <v>0</v>
      </c>
      <c r="D58" s="123">
        <v>0</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23">
        <v>0</v>
      </c>
      <c r="W58" s="123">
        <v>0</v>
      </c>
      <c r="X58" s="123">
        <v>0</v>
      </c>
      <c r="Y58" s="123">
        <v>0</v>
      </c>
      <c r="Z58" s="123">
        <v>0</v>
      </c>
      <c r="AA58" s="123">
        <v>0</v>
      </c>
      <c r="AB58" s="123">
        <v>0</v>
      </c>
      <c r="AC58" s="123">
        <v>0</v>
      </c>
      <c r="AD58" s="123">
        <v>0</v>
      </c>
      <c r="AE58" s="123">
        <v>0</v>
      </c>
      <c r="AF58" s="123">
        <v>0</v>
      </c>
      <c r="AG58" s="123">
        <v>0</v>
      </c>
      <c r="AH58" s="123">
        <v>0</v>
      </c>
      <c r="AI58" s="123">
        <v>0</v>
      </c>
      <c r="AJ58" s="123">
        <v>0</v>
      </c>
      <c r="AK58" s="123">
        <v>0</v>
      </c>
      <c r="AL58" s="123">
        <v>0</v>
      </c>
      <c r="AM58" s="123">
        <v>0</v>
      </c>
      <c r="AN58" s="123">
        <v>0</v>
      </c>
      <c r="AO58" s="123">
        <v>0</v>
      </c>
      <c r="AP58" s="123">
        <v>0</v>
      </c>
    </row>
    <row r="59" spans="1:42" x14ac:dyDescent="0.2">
      <c r="A59" s="22" t="s">
        <v>394</v>
      </c>
      <c r="B59" s="4">
        <v>0</v>
      </c>
      <c r="C59" s="123">
        <v>0</v>
      </c>
      <c r="D59" s="123">
        <v>0</v>
      </c>
      <c r="E59" s="123">
        <v>0</v>
      </c>
      <c r="F59" s="123">
        <v>0</v>
      </c>
      <c r="G59" s="123">
        <v>0</v>
      </c>
      <c r="H59" s="123">
        <v>0</v>
      </c>
      <c r="I59" s="123">
        <v>0</v>
      </c>
      <c r="J59" s="123">
        <v>0</v>
      </c>
      <c r="K59" s="123">
        <v>0</v>
      </c>
      <c r="L59" s="123">
        <v>0</v>
      </c>
      <c r="M59" s="123">
        <v>0</v>
      </c>
      <c r="N59" s="123">
        <v>0</v>
      </c>
      <c r="O59" s="123">
        <v>0</v>
      </c>
      <c r="P59" s="123">
        <v>0</v>
      </c>
      <c r="Q59" s="123">
        <v>0</v>
      </c>
      <c r="R59" s="123">
        <v>0</v>
      </c>
      <c r="S59" s="123">
        <v>0</v>
      </c>
      <c r="T59" s="123">
        <v>0</v>
      </c>
      <c r="U59" s="123">
        <v>0</v>
      </c>
      <c r="V59" s="123">
        <v>0</v>
      </c>
      <c r="W59" s="123">
        <v>0</v>
      </c>
      <c r="X59" s="123">
        <v>0</v>
      </c>
      <c r="Y59" s="123">
        <v>0</v>
      </c>
      <c r="Z59" s="123">
        <v>0</v>
      </c>
      <c r="AA59" s="123">
        <v>0</v>
      </c>
      <c r="AB59" s="123">
        <v>0</v>
      </c>
      <c r="AC59" s="123">
        <v>0</v>
      </c>
      <c r="AD59" s="123">
        <v>0</v>
      </c>
      <c r="AE59" s="123">
        <v>0</v>
      </c>
      <c r="AF59" s="123">
        <v>0</v>
      </c>
      <c r="AG59" s="123">
        <v>0</v>
      </c>
      <c r="AH59" s="123">
        <v>0</v>
      </c>
      <c r="AI59" s="123">
        <v>0</v>
      </c>
      <c r="AJ59" s="123">
        <v>0</v>
      </c>
      <c r="AK59" s="123">
        <v>0</v>
      </c>
      <c r="AL59" s="123">
        <v>0</v>
      </c>
      <c r="AM59" s="123">
        <v>0</v>
      </c>
      <c r="AN59" s="123">
        <v>0</v>
      </c>
      <c r="AO59" s="123">
        <v>0</v>
      </c>
      <c r="AP59" s="123">
        <v>0</v>
      </c>
    </row>
    <row r="60" spans="1:42" x14ac:dyDescent="0.2">
      <c r="A60" s="22" t="s">
        <v>307</v>
      </c>
      <c r="B60" s="4">
        <v>0</v>
      </c>
      <c r="C60" s="123">
        <v>0</v>
      </c>
      <c r="D60" s="123">
        <v>0</v>
      </c>
      <c r="E60" s="123">
        <v>0</v>
      </c>
      <c r="F60" s="123">
        <v>0</v>
      </c>
      <c r="G60" s="123">
        <v>0</v>
      </c>
      <c r="H60" s="123">
        <v>0</v>
      </c>
      <c r="I60" s="123">
        <v>0</v>
      </c>
      <c r="J60" s="123">
        <v>0</v>
      </c>
      <c r="K60" s="123">
        <v>0</v>
      </c>
      <c r="L60" s="123">
        <v>0</v>
      </c>
      <c r="M60" s="123">
        <v>0</v>
      </c>
      <c r="N60" s="123">
        <v>0</v>
      </c>
      <c r="O60" s="123">
        <v>0</v>
      </c>
      <c r="P60" s="123">
        <v>0</v>
      </c>
      <c r="Q60" s="123">
        <v>0</v>
      </c>
      <c r="R60" s="123">
        <v>0</v>
      </c>
      <c r="S60" s="123">
        <v>0</v>
      </c>
      <c r="T60" s="123">
        <v>0</v>
      </c>
      <c r="U60" s="123">
        <v>0</v>
      </c>
      <c r="V60" s="123">
        <v>0</v>
      </c>
      <c r="W60" s="123">
        <v>0</v>
      </c>
      <c r="X60" s="123">
        <v>0</v>
      </c>
      <c r="Y60" s="123">
        <v>0</v>
      </c>
      <c r="Z60" s="123">
        <v>0</v>
      </c>
      <c r="AA60" s="123">
        <v>0</v>
      </c>
      <c r="AB60" s="123">
        <v>0</v>
      </c>
      <c r="AC60" s="123">
        <v>0</v>
      </c>
      <c r="AD60" s="123">
        <v>0</v>
      </c>
      <c r="AE60" s="123">
        <v>0</v>
      </c>
      <c r="AF60" s="123">
        <v>0</v>
      </c>
      <c r="AG60" s="123">
        <v>0</v>
      </c>
      <c r="AH60" s="123">
        <v>0</v>
      </c>
      <c r="AI60" s="123">
        <v>0</v>
      </c>
      <c r="AJ60" s="123">
        <v>0</v>
      </c>
      <c r="AK60" s="123">
        <v>0</v>
      </c>
      <c r="AL60" s="123">
        <v>0</v>
      </c>
      <c r="AM60" s="123">
        <v>0</v>
      </c>
      <c r="AN60" s="123">
        <v>0</v>
      </c>
      <c r="AO60" s="123">
        <v>0</v>
      </c>
      <c r="AP60" s="123">
        <v>0</v>
      </c>
    </row>
    <row r="61" spans="1:42" x14ac:dyDescent="0.2">
      <c r="A61" s="90" t="s">
        <v>408</v>
      </c>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K61" s="123"/>
      <c r="AL61" s="123"/>
      <c r="AM61" s="123"/>
      <c r="AN61" s="123"/>
      <c r="AO61" s="123"/>
      <c r="AP61" s="123"/>
    </row>
    <row r="62" spans="1:42" x14ac:dyDescent="0.2">
      <c r="A62" s="22" t="s">
        <v>396</v>
      </c>
      <c r="B62" s="123">
        <f t="array" ref="B62:AP66">Inputs!C192:AQ196</f>
        <v>0</v>
      </c>
      <c r="C62" s="123">
        <v>0</v>
      </c>
      <c r="D62" s="123">
        <v>0</v>
      </c>
      <c r="E62" s="123">
        <v>0</v>
      </c>
      <c r="F62" s="123">
        <v>0</v>
      </c>
      <c r="G62" s="123">
        <v>0</v>
      </c>
      <c r="H62" s="123">
        <v>0</v>
      </c>
      <c r="I62" s="123">
        <v>0</v>
      </c>
      <c r="J62" s="123">
        <v>0</v>
      </c>
      <c r="K62" s="123">
        <v>0</v>
      </c>
      <c r="L62" s="123">
        <v>0</v>
      </c>
      <c r="M62" s="123">
        <v>0</v>
      </c>
      <c r="N62" s="123">
        <v>0</v>
      </c>
      <c r="O62" s="123">
        <v>0</v>
      </c>
      <c r="P62" s="123">
        <v>0</v>
      </c>
      <c r="Q62" s="123">
        <v>0</v>
      </c>
      <c r="R62" s="123">
        <v>0</v>
      </c>
      <c r="S62" s="123">
        <v>0</v>
      </c>
      <c r="T62" s="123">
        <v>0</v>
      </c>
      <c r="U62" s="123">
        <v>0</v>
      </c>
      <c r="V62" s="123">
        <v>0</v>
      </c>
      <c r="W62" s="123">
        <v>0</v>
      </c>
      <c r="X62" s="123">
        <v>0</v>
      </c>
      <c r="Y62" s="123">
        <v>0</v>
      </c>
      <c r="Z62" s="123">
        <v>0</v>
      </c>
      <c r="AA62" s="123">
        <v>0</v>
      </c>
      <c r="AB62" s="123">
        <v>0</v>
      </c>
      <c r="AC62" s="123">
        <v>0</v>
      </c>
      <c r="AD62" s="123">
        <v>0</v>
      </c>
      <c r="AE62" s="123">
        <v>0</v>
      </c>
      <c r="AF62" s="123">
        <v>0</v>
      </c>
      <c r="AG62" s="123">
        <v>0</v>
      </c>
      <c r="AH62" s="123">
        <v>0</v>
      </c>
      <c r="AI62" s="123">
        <v>0</v>
      </c>
      <c r="AJ62" s="123">
        <v>0</v>
      </c>
      <c r="AK62" s="123">
        <v>0</v>
      </c>
      <c r="AL62" s="123">
        <v>0</v>
      </c>
      <c r="AM62" s="123">
        <v>0</v>
      </c>
      <c r="AN62" s="123">
        <v>0</v>
      </c>
      <c r="AO62" s="123">
        <v>0</v>
      </c>
      <c r="AP62" s="123">
        <v>0</v>
      </c>
    </row>
    <row r="63" spans="1:42" x14ac:dyDescent="0.2">
      <c r="A63" s="22" t="s">
        <v>397</v>
      </c>
      <c r="B63" s="123">
        <v>0</v>
      </c>
      <c r="C63" s="123">
        <v>0</v>
      </c>
      <c r="D63" s="123">
        <v>0</v>
      </c>
      <c r="E63" s="123">
        <v>0</v>
      </c>
      <c r="F63" s="123">
        <v>0</v>
      </c>
      <c r="G63" s="123">
        <v>0</v>
      </c>
      <c r="H63" s="123">
        <v>0</v>
      </c>
      <c r="I63" s="123">
        <v>0</v>
      </c>
      <c r="J63" s="123">
        <v>0</v>
      </c>
      <c r="K63" s="123">
        <v>0</v>
      </c>
      <c r="L63" s="123">
        <v>0</v>
      </c>
      <c r="M63" s="123">
        <v>0</v>
      </c>
      <c r="N63" s="123">
        <v>0</v>
      </c>
      <c r="O63" s="123">
        <v>0</v>
      </c>
      <c r="P63" s="123">
        <v>0</v>
      </c>
      <c r="Q63" s="123">
        <v>0</v>
      </c>
      <c r="R63" s="123">
        <v>0</v>
      </c>
      <c r="S63" s="123">
        <v>0</v>
      </c>
      <c r="T63" s="123">
        <v>0</v>
      </c>
      <c r="U63" s="123">
        <v>0</v>
      </c>
      <c r="V63" s="123">
        <v>0</v>
      </c>
      <c r="W63" s="123">
        <v>0</v>
      </c>
      <c r="X63" s="123">
        <v>0</v>
      </c>
      <c r="Y63" s="123">
        <v>0</v>
      </c>
      <c r="Z63" s="123">
        <v>0</v>
      </c>
      <c r="AA63" s="123">
        <v>0</v>
      </c>
      <c r="AB63" s="123">
        <v>0</v>
      </c>
      <c r="AC63" s="123">
        <v>0</v>
      </c>
      <c r="AD63" s="123">
        <v>0</v>
      </c>
      <c r="AE63" s="123">
        <v>0</v>
      </c>
      <c r="AF63" s="123">
        <v>0</v>
      </c>
      <c r="AG63" s="123">
        <v>0</v>
      </c>
      <c r="AH63" s="123">
        <v>0</v>
      </c>
      <c r="AI63" s="123">
        <v>0</v>
      </c>
      <c r="AJ63" s="123">
        <v>0</v>
      </c>
      <c r="AK63" s="123">
        <v>0</v>
      </c>
      <c r="AL63" s="123">
        <v>0</v>
      </c>
      <c r="AM63" s="123">
        <v>0</v>
      </c>
      <c r="AN63" s="123">
        <v>0</v>
      </c>
      <c r="AO63" s="123">
        <v>0</v>
      </c>
      <c r="AP63" s="123">
        <v>0</v>
      </c>
    </row>
    <row r="64" spans="1:42" x14ac:dyDescent="0.2">
      <c r="A64" s="22" t="s">
        <v>398</v>
      </c>
      <c r="B64" s="123">
        <v>0</v>
      </c>
      <c r="C64" s="123">
        <v>0</v>
      </c>
      <c r="D64" s="123">
        <v>0</v>
      </c>
      <c r="E64" s="123">
        <v>0</v>
      </c>
      <c r="F64" s="123">
        <v>0</v>
      </c>
      <c r="G64" s="123">
        <v>0</v>
      </c>
      <c r="H64" s="123">
        <v>0</v>
      </c>
      <c r="I64" s="123">
        <v>0</v>
      </c>
      <c r="J64" s="123">
        <v>0</v>
      </c>
      <c r="K64" s="123">
        <v>0</v>
      </c>
      <c r="L64" s="123">
        <v>0</v>
      </c>
      <c r="M64" s="123">
        <v>0</v>
      </c>
      <c r="N64" s="123">
        <v>0</v>
      </c>
      <c r="O64" s="123">
        <v>0</v>
      </c>
      <c r="P64" s="123">
        <v>0</v>
      </c>
      <c r="Q64" s="123">
        <v>0</v>
      </c>
      <c r="R64" s="123">
        <v>0</v>
      </c>
      <c r="S64" s="123">
        <v>0</v>
      </c>
      <c r="T64" s="123">
        <v>0</v>
      </c>
      <c r="U64" s="123">
        <v>0</v>
      </c>
      <c r="V64" s="123">
        <v>0</v>
      </c>
      <c r="W64" s="123">
        <v>0</v>
      </c>
      <c r="X64" s="123">
        <v>0</v>
      </c>
      <c r="Y64" s="123">
        <v>0</v>
      </c>
      <c r="Z64" s="123">
        <v>0</v>
      </c>
      <c r="AA64" s="123">
        <v>0</v>
      </c>
      <c r="AB64" s="123">
        <v>0</v>
      </c>
      <c r="AC64" s="123">
        <v>0</v>
      </c>
      <c r="AD64" s="123">
        <v>0</v>
      </c>
      <c r="AE64" s="123">
        <v>0</v>
      </c>
      <c r="AF64" s="123">
        <v>0</v>
      </c>
      <c r="AG64" s="123">
        <v>0</v>
      </c>
      <c r="AH64" s="123">
        <v>0</v>
      </c>
      <c r="AI64" s="123">
        <v>0</v>
      </c>
      <c r="AJ64" s="123">
        <v>0</v>
      </c>
      <c r="AK64" s="123">
        <v>0</v>
      </c>
      <c r="AL64" s="123">
        <v>0</v>
      </c>
      <c r="AM64" s="123">
        <v>0</v>
      </c>
      <c r="AN64" s="123">
        <v>0</v>
      </c>
      <c r="AO64" s="123">
        <v>0</v>
      </c>
      <c r="AP64" s="123">
        <v>0</v>
      </c>
    </row>
    <row r="65" spans="1:42" x14ac:dyDescent="0.2">
      <c r="A65" s="22" t="s">
        <v>399</v>
      </c>
      <c r="B65" s="123">
        <v>0</v>
      </c>
      <c r="C65" s="123">
        <v>0</v>
      </c>
      <c r="D65" s="123">
        <v>0</v>
      </c>
      <c r="E65" s="123">
        <v>0</v>
      </c>
      <c r="F65" s="123">
        <v>0</v>
      </c>
      <c r="G65" s="123">
        <v>0</v>
      </c>
      <c r="H65" s="123">
        <v>0</v>
      </c>
      <c r="I65" s="123">
        <v>0</v>
      </c>
      <c r="J65" s="123">
        <v>0</v>
      </c>
      <c r="K65" s="123">
        <v>0</v>
      </c>
      <c r="L65" s="123">
        <v>0</v>
      </c>
      <c r="M65" s="123">
        <v>0</v>
      </c>
      <c r="N65" s="123">
        <v>0</v>
      </c>
      <c r="O65" s="123">
        <v>0</v>
      </c>
      <c r="P65" s="123">
        <v>0</v>
      </c>
      <c r="Q65" s="123">
        <v>0</v>
      </c>
      <c r="R65" s="123">
        <v>0</v>
      </c>
      <c r="S65" s="123">
        <v>0</v>
      </c>
      <c r="T65" s="123">
        <v>0</v>
      </c>
      <c r="U65" s="123">
        <v>0</v>
      </c>
      <c r="V65" s="123">
        <v>0</v>
      </c>
      <c r="W65" s="123">
        <v>0</v>
      </c>
      <c r="X65" s="123">
        <v>0</v>
      </c>
      <c r="Y65" s="123">
        <v>0</v>
      </c>
      <c r="Z65" s="123">
        <v>0</v>
      </c>
      <c r="AA65" s="123">
        <v>0</v>
      </c>
      <c r="AB65" s="123">
        <v>0</v>
      </c>
      <c r="AC65" s="123">
        <v>0</v>
      </c>
      <c r="AD65" s="123">
        <v>0</v>
      </c>
      <c r="AE65" s="123">
        <v>0</v>
      </c>
      <c r="AF65" s="123">
        <v>0</v>
      </c>
      <c r="AG65" s="123">
        <v>0</v>
      </c>
      <c r="AH65" s="123">
        <v>0</v>
      </c>
      <c r="AI65" s="123">
        <v>0</v>
      </c>
      <c r="AJ65" s="123">
        <v>0</v>
      </c>
      <c r="AK65" s="123">
        <v>0</v>
      </c>
      <c r="AL65" s="123">
        <v>0</v>
      </c>
      <c r="AM65" s="123">
        <v>0</v>
      </c>
      <c r="AN65" s="123">
        <v>0</v>
      </c>
      <c r="AO65" s="123">
        <v>0</v>
      </c>
      <c r="AP65" s="123">
        <v>0</v>
      </c>
    </row>
    <row r="66" spans="1:42" x14ac:dyDescent="0.2">
      <c r="A66" s="22" t="s">
        <v>400</v>
      </c>
      <c r="B66" s="123">
        <v>0</v>
      </c>
      <c r="C66" s="123">
        <v>0</v>
      </c>
      <c r="D66" s="123">
        <v>0</v>
      </c>
      <c r="E66" s="123">
        <v>0</v>
      </c>
      <c r="F66" s="123">
        <v>0</v>
      </c>
      <c r="G66" s="123">
        <v>0</v>
      </c>
      <c r="H66" s="123">
        <v>0</v>
      </c>
      <c r="I66" s="123">
        <v>0</v>
      </c>
      <c r="J66" s="123">
        <v>0</v>
      </c>
      <c r="K66" s="123">
        <v>0</v>
      </c>
      <c r="L66" s="123">
        <v>0</v>
      </c>
      <c r="M66" s="123">
        <v>0</v>
      </c>
      <c r="N66" s="123">
        <v>0</v>
      </c>
      <c r="O66" s="123">
        <v>0</v>
      </c>
      <c r="P66" s="123">
        <v>0</v>
      </c>
      <c r="Q66" s="123">
        <v>0</v>
      </c>
      <c r="R66" s="123">
        <v>0</v>
      </c>
      <c r="S66" s="123">
        <v>0</v>
      </c>
      <c r="T66" s="123">
        <v>0</v>
      </c>
      <c r="U66" s="123">
        <v>0</v>
      </c>
      <c r="V66" s="123">
        <v>0</v>
      </c>
      <c r="W66" s="123">
        <v>0</v>
      </c>
      <c r="X66" s="123">
        <v>0</v>
      </c>
      <c r="Y66" s="123">
        <v>0</v>
      </c>
      <c r="Z66" s="123">
        <v>0</v>
      </c>
      <c r="AA66" s="123">
        <v>0</v>
      </c>
      <c r="AB66" s="123">
        <v>0</v>
      </c>
      <c r="AC66" s="123">
        <v>0</v>
      </c>
      <c r="AD66" s="123">
        <v>0</v>
      </c>
      <c r="AE66" s="123">
        <v>0</v>
      </c>
      <c r="AF66" s="123">
        <v>0</v>
      </c>
      <c r="AG66" s="123">
        <v>0</v>
      </c>
      <c r="AH66" s="123">
        <v>0</v>
      </c>
      <c r="AI66" s="123">
        <v>0</v>
      </c>
      <c r="AJ66" s="123">
        <v>0</v>
      </c>
      <c r="AK66" s="123">
        <v>0</v>
      </c>
      <c r="AL66" s="123">
        <v>0</v>
      </c>
      <c r="AM66" s="123">
        <v>0</v>
      </c>
      <c r="AN66" s="123">
        <v>0</v>
      </c>
      <c r="AO66" s="123">
        <v>0</v>
      </c>
      <c r="AP66" s="123">
        <v>0</v>
      </c>
    </row>
    <row r="67" spans="1:42" x14ac:dyDescent="0.2">
      <c r="A67" s="90" t="s">
        <v>409</v>
      </c>
      <c r="B67" s="4">
        <f t="array" ref="B67:AP69">Inputs!C198:AQ200</f>
        <v>0</v>
      </c>
      <c r="C67" s="123">
        <v>0</v>
      </c>
      <c r="D67" s="123">
        <v>0</v>
      </c>
      <c r="E67" s="123">
        <v>0</v>
      </c>
      <c r="F67" s="123">
        <v>0</v>
      </c>
      <c r="G67" s="123">
        <v>0</v>
      </c>
      <c r="H67" s="123">
        <v>0</v>
      </c>
      <c r="I67" s="123">
        <v>0</v>
      </c>
      <c r="J67" s="123">
        <v>0</v>
      </c>
      <c r="K67" s="123">
        <v>0</v>
      </c>
      <c r="L67" s="123">
        <v>0</v>
      </c>
      <c r="M67" s="123">
        <v>0</v>
      </c>
      <c r="N67" s="123">
        <v>0</v>
      </c>
      <c r="O67" s="123">
        <v>0</v>
      </c>
      <c r="P67" s="123">
        <v>0</v>
      </c>
      <c r="Q67" s="123">
        <v>0</v>
      </c>
      <c r="R67" s="123">
        <v>0</v>
      </c>
      <c r="S67" s="123">
        <v>0</v>
      </c>
      <c r="T67" s="123">
        <v>0</v>
      </c>
      <c r="U67" s="123">
        <v>0</v>
      </c>
      <c r="V67" s="123">
        <v>0</v>
      </c>
      <c r="W67" s="123">
        <v>0</v>
      </c>
      <c r="X67" s="123">
        <v>0</v>
      </c>
      <c r="Y67" s="123">
        <v>0</v>
      </c>
      <c r="Z67" s="123">
        <v>0</v>
      </c>
      <c r="AA67" s="123">
        <v>0</v>
      </c>
      <c r="AB67" s="123">
        <v>0</v>
      </c>
      <c r="AC67" s="123">
        <v>0</v>
      </c>
      <c r="AD67" s="123">
        <v>0</v>
      </c>
      <c r="AE67" s="123">
        <v>0</v>
      </c>
      <c r="AF67" s="123">
        <v>0</v>
      </c>
      <c r="AG67" s="123">
        <v>0</v>
      </c>
      <c r="AH67" s="123">
        <v>0</v>
      </c>
      <c r="AI67" s="123">
        <v>0</v>
      </c>
      <c r="AJ67" s="123">
        <v>0</v>
      </c>
      <c r="AK67" s="123">
        <v>0</v>
      </c>
      <c r="AL67" s="123">
        <v>0</v>
      </c>
      <c r="AM67" s="123">
        <v>0</v>
      </c>
      <c r="AN67" s="123">
        <v>0</v>
      </c>
      <c r="AO67" s="123">
        <v>0</v>
      </c>
      <c r="AP67" s="123">
        <v>0</v>
      </c>
    </row>
    <row r="68" spans="1:42" x14ac:dyDescent="0.2">
      <c r="A68" s="90" t="s">
        <v>229</v>
      </c>
      <c r="B68" s="123">
        <v>0</v>
      </c>
      <c r="C68" s="123">
        <v>0</v>
      </c>
      <c r="D68" s="123">
        <v>0</v>
      </c>
      <c r="E68" s="123">
        <v>0</v>
      </c>
      <c r="F68" s="123">
        <v>0</v>
      </c>
      <c r="G68" s="123">
        <v>0</v>
      </c>
      <c r="H68" s="123">
        <v>0</v>
      </c>
      <c r="I68" s="123">
        <v>0</v>
      </c>
      <c r="J68" s="123">
        <v>0</v>
      </c>
      <c r="K68" s="123">
        <v>0</v>
      </c>
      <c r="L68" s="123">
        <v>0</v>
      </c>
      <c r="M68" s="123">
        <v>0</v>
      </c>
      <c r="N68" s="123">
        <v>0</v>
      </c>
      <c r="O68" s="123">
        <v>0</v>
      </c>
      <c r="P68" s="123">
        <v>0</v>
      </c>
      <c r="Q68" s="123">
        <v>0</v>
      </c>
      <c r="R68" s="123">
        <v>0</v>
      </c>
      <c r="S68" s="123">
        <v>0</v>
      </c>
      <c r="T68" s="123">
        <v>0</v>
      </c>
      <c r="U68" s="123">
        <v>0</v>
      </c>
      <c r="V68" s="123">
        <v>0</v>
      </c>
      <c r="W68" s="123">
        <v>0</v>
      </c>
      <c r="X68" s="123">
        <v>0</v>
      </c>
      <c r="Y68" s="123">
        <v>0</v>
      </c>
      <c r="Z68" s="123">
        <v>0</v>
      </c>
      <c r="AA68" s="123">
        <v>0</v>
      </c>
      <c r="AB68" s="123">
        <v>0</v>
      </c>
      <c r="AC68" s="123">
        <v>0</v>
      </c>
      <c r="AD68" s="123">
        <v>0</v>
      </c>
      <c r="AE68" s="123">
        <v>0</v>
      </c>
      <c r="AF68" s="123">
        <v>0</v>
      </c>
      <c r="AG68" s="123">
        <v>0</v>
      </c>
      <c r="AH68" s="123">
        <v>0</v>
      </c>
      <c r="AI68" s="123">
        <v>0</v>
      </c>
      <c r="AJ68" s="123">
        <v>0</v>
      </c>
      <c r="AK68" s="123">
        <v>0</v>
      </c>
      <c r="AL68" s="123">
        <v>0</v>
      </c>
      <c r="AM68" s="123">
        <v>0</v>
      </c>
      <c r="AN68" s="123">
        <v>0</v>
      </c>
      <c r="AO68" s="123">
        <v>0</v>
      </c>
      <c r="AP68" s="123">
        <v>0</v>
      </c>
    </row>
    <row r="69" spans="1:42" x14ac:dyDescent="0.2">
      <c r="A69" s="90" t="s">
        <v>230</v>
      </c>
      <c r="B69" s="123">
        <v>0</v>
      </c>
      <c r="C69" s="123">
        <v>0</v>
      </c>
      <c r="D69" s="123">
        <v>0</v>
      </c>
      <c r="E69" s="123">
        <v>0</v>
      </c>
      <c r="F69" s="123">
        <v>0</v>
      </c>
      <c r="G69" s="123">
        <v>0</v>
      </c>
      <c r="H69" s="123">
        <v>0</v>
      </c>
      <c r="I69" s="123">
        <v>0</v>
      </c>
      <c r="J69" s="123">
        <v>0</v>
      </c>
      <c r="K69" s="123">
        <v>0</v>
      </c>
      <c r="L69" s="123">
        <v>0</v>
      </c>
      <c r="M69" s="123">
        <v>0</v>
      </c>
      <c r="N69" s="123">
        <v>0</v>
      </c>
      <c r="O69" s="123">
        <v>0</v>
      </c>
      <c r="P69" s="123">
        <v>0</v>
      </c>
      <c r="Q69" s="123">
        <v>0</v>
      </c>
      <c r="R69" s="123">
        <v>0</v>
      </c>
      <c r="S69" s="123">
        <v>0</v>
      </c>
      <c r="T69" s="123">
        <v>0</v>
      </c>
      <c r="U69" s="123">
        <v>0</v>
      </c>
      <c r="V69" s="123">
        <v>0</v>
      </c>
      <c r="W69" s="123">
        <v>0</v>
      </c>
      <c r="X69" s="123">
        <v>0</v>
      </c>
      <c r="Y69" s="123">
        <v>0</v>
      </c>
      <c r="Z69" s="123">
        <v>0</v>
      </c>
      <c r="AA69" s="123">
        <v>0</v>
      </c>
      <c r="AB69" s="123">
        <v>0</v>
      </c>
      <c r="AC69" s="123">
        <v>0</v>
      </c>
      <c r="AD69" s="123">
        <v>0</v>
      </c>
      <c r="AE69" s="123">
        <v>0</v>
      </c>
      <c r="AF69" s="123">
        <v>0</v>
      </c>
      <c r="AG69" s="123">
        <v>0</v>
      </c>
      <c r="AH69" s="123">
        <v>0</v>
      </c>
      <c r="AI69" s="123">
        <v>0</v>
      </c>
      <c r="AJ69" s="123">
        <v>0</v>
      </c>
      <c r="AK69" s="123">
        <v>0</v>
      </c>
      <c r="AL69" s="123">
        <v>0</v>
      </c>
      <c r="AM69" s="123">
        <v>0</v>
      </c>
      <c r="AN69" s="123">
        <v>0</v>
      </c>
      <c r="AO69" s="123">
        <v>0</v>
      </c>
      <c r="AP69" s="123">
        <v>0</v>
      </c>
    </row>
    <row r="70" spans="1:42" x14ac:dyDescent="0.2">
      <c r="A70" s="90" t="s">
        <v>405</v>
      </c>
      <c r="B70" s="123">
        <f t="array" ref="B70:AP70">Inputs!C202:AQ202</f>
        <v>0</v>
      </c>
      <c r="C70" s="123">
        <v>0</v>
      </c>
      <c r="D70" s="123">
        <v>0</v>
      </c>
      <c r="E70" s="123">
        <v>0</v>
      </c>
      <c r="F70" s="123">
        <v>0</v>
      </c>
      <c r="G70" s="123">
        <v>0</v>
      </c>
      <c r="H70" s="123">
        <v>0</v>
      </c>
      <c r="I70" s="123">
        <v>0</v>
      </c>
      <c r="J70" s="123">
        <v>0</v>
      </c>
      <c r="K70" s="123">
        <v>0</v>
      </c>
      <c r="L70" s="123">
        <v>0</v>
      </c>
      <c r="M70" s="123">
        <v>0</v>
      </c>
      <c r="N70" s="123">
        <v>0</v>
      </c>
      <c r="O70" s="123">
        <v>0</v>
      </c>
      <c r="P70" s="123">
        <v>0</v>
      </c>
      <c r="Q70" s="123">
        <v>0</v>
      </c>
      <c r="R70" s="123">
        <v>0</v>
      </c>
      <c r="S70" s="123">
        <v>0</v>
      </c>
      <c r="T70" s="123">
        <v>0</v>
      </c>
      <c r="U70" s="123">
        <v>0</v>
      </c>
      <c r="V70" s="123">
        <v>0</v>
      </c>
      <c r="W70" s="123">
        <v>0</v>
      </c>
      <c r="X70" s="123">
        <v>0</v>
      </c>
      <c r="Y70" s="123">
        <v>0</v>
      </c>
      <c r="Z70" s="123">
        <v>0</v>
      </c>
      <c r="AA70" s="123">
        <v>0</v>
      </c>
      <c r="AB70" s="123">
        <v>0</v>
      </c>
      <c r="AC70" s="123">
        <v>0</v>
      </c>
      <c r="AD70" s="123">
        <v>0</v>
      </c>
      <c r="AE70" s="123">
        <v>0</v>
      </c>
      <c r="AF70" s="123">
        <v>0</v>
      </c>
      <c r="AG70" s="123">
        <v>0</v>
      </c>
      <c r="AH70" s="123">
        <v>0</v>
      </c>
      <c r="AI70" s="123">
        <v>0</v>
      </c>
      <c r="AJ70" s="123">
        <v>0</v>
      </c>
      <c r="AK70" s="123">
        <v>0</v>
      </c>
      <c r="AL70" s="123">
        <v>0</v>
      </c>
      <c r="AM70" s="123">
        <v>0</v>
      </c>
      <c r="AN70" s="123">
        <v>0</v>
      </c>
      <c r="AO70" s="123">
        <v>0</v>
      </c>
      <c r="AP70" s="123">
        <v>0</v>
      </c>
    </row>
    <row r="71" spans="1:42" x14ac:dyDescent="0.2">
      <c r="A71" s="18" t="s">
        <v>410</v>
      </c>
      <c r="C71" s="123">
        <f>IF(C$2&lt;=analysis_period,IF(om_land_lease="n/a",total_land_area*Inputs!D$204,total_land_area*om_land_lease*(1+inflation_rate/100+om_land_lease_escal/100)^B$2),0)</f>
        <v>0</v>
      </c>
      <c r="D71" s="123">
        <f>IF(D$2&lt;=analysis_period,IF(om_land_lease="n/a",total_land_area*Inputs!E$204,total_land_area*om_land_lease*(1+inflation_rate/100+om_land_lease_escal/100)^C$2),0)</f>
        <v>0</v>
      </c>
      <c r="E71" s="123">
        <f>IF(E$2&lt;=analysis_period,IF(om_land_lease="n/a",total_land_area*Inputs!F$204,total_land_area*om_land_lease*(1+inflation_rate/100+om_land_lease_escal/100)^D$2),0)</f>
        <v>0</v>
      </c>
      <c r="F71" s="123">
        <f>IF(F$2&lt;=analysis_period,IF(om_land_lease="n/a",total_land_area*Inputs!G$204,total_land_area*om_land_lease*(1+inflation_rate/100+om_land_lease_escal/100)^E$2),0)</f>
        <v>0</v>
      </c>
      <c r="G71" s="123">
        <f>IF(G$2&lt;=analysis_period,IF(om_land_lease="n/a",total_land_area*Inputs!H$204,total_land_area*om_land_lease*(1+inflation_rate/100+om_land_lease_escal/100)^F$2),0)</f>
        <v>0</v>
      </c>
      <c r="H71" s="123">
        <f>IF(H$2&lt;=analysis_period,IF(om_land_lease="n/a",total_land_area*Inputs!I$204,total_land_area*om_land_lease*(1+inflation_rate/100+om_land_lease_escal/100)^G$2),0)</f>
        <v>0</v>
      </c>
      <c r="I71" s="123">
        <f>IF(I$2&lt;=analysis_period,IF(om_land_lease="n/a",total_land_area*Inputs!J$204,total_land_area*om_land_lease*(1+inflation_rate/100+om_land_lease_escal/100)^H$2),0)</f>
        <v>0</v>
      </c>
      <c r="J71" s="123">
        <f>IF(J$2&lt;=analysis_period,IF(om_land_lease="n/a",total_land_area*Inputs!K$204,total_land_area*om_land_lease*(1+inflation_rate/100+om_land_lease_escal/100)^I$2),0)</f>
        <v>0</v>
      </c>
      <c r="K71" s="123">
        <f>IF(K$2&lt;=analysis_period,IF(om_land_lease="n/a",total_land_area*Inputs!L$204,total_land_area*om_land_lease*(1+inflation_rate/100+om_land_lease_escal/100)^J$2),0)</f>
        <v>0</v>
      </c>
      <c r="L71" s="123">
        <f>IF(L$2&lt;=analysis_period,IF(om_land_lease="n/a",total_land_area*Inputs!M$204,total_land_area*om_land_lease*(1+inflation_rate/100+om_land_lease_escal/100)^K$2),0)</f>
        <v>0</v>
      </c>
      <c r="M71" s="123">
        <f>IF(M$2&lt;=analysis_period,IF(om_land_lease="n/a",total_land_area*Inputs!N$204,total_land_area*om_land_lease*(1+inflation_rate/100+om_land_lease_escal/100)^L$2),0)</f>
        <v>0</v>
      </c>
      <c r="N71" s="123">
        <f>IF(N$2&lt;=analysis_period,IF(om_land_lease="n/a",total_land_area*Inputs!O$204,total_land_area*om_land_lease*(1+inflation_rate/100+om_land_lease_escal/100)^M$2),0)</f>
        <v>0</v>
      </c>
      <c r="O71" s="123">
        <f>IF(O$2&lt;=analysis_period,IF(om_land_lease="n/a",total_land_area*Inputs!P$204,total_land_area*om_land_lease*(1+inflation_rate/100+om_land_lease_escal/100)^N$2),0)</f>
        <v>0</v>
      </c>
      <c r="P71" s="123">
        <f>IF(P$2&lt;=analysis_period,IF(om_land_lease="n/a",total_land_area*Inputs!Q$204,total_land_area*om_land_lease*(1+inflation_rate/100+om_land_lease_escal/100)^O$2),0)</f>
        <v>0</v>
      </c>
      <c r="Q71" s="123">
        <f>IF(Q$2&lt;=analysis_period,IF(om_land_lease="n/a",total_land_area*Inputs!R$204,total_land_area*om_land_lease*(1+inflation_rate/100+om_land_lease_escal/100)^P$2),0)</f>
        <v>0</v>
      </c>
      <c r="R71" s="123">
        <f>IF(R$2&lt;=analysis_period,IF(om_land_lease="n/a",total_land_area*Inputs!S$204,total_land_area*om_land_lease*(1+inflation_rate/100+om_land_lease_escal/100)^Q$2),0)</f>
        <v>0</v>
      </c>
      <c r="S71" s="123">
        <f>IF(S$2&lt;=analysis_period,IF(om_land_lease="n/a",total_land_area*Inputs!T$204,total_land_area*om_land_lease*(1+inflation_rate/100+om_land_lease_escal/100)^R$2),0)</f>
        <v>0</v>
      </c>
      <c r="T71" s="123">
        <f>IF(T$2&lt;=analysis_period,IF(om_land_lease="n/a",total_land_area*Inputs!U$204,total_land_area*om_land_lease*(1+inflation_rate/100+om_land_lease_escal/100)^S$2),0)</f>
        <v>0</v>
      </c>
      <c r="U71" s="123">
        <f>IF(U$2&lt;=analysis_period,IF(om_land_lease="n/a",total_land_area*Inputs!V$204,total_land_area*om_land_lease*(1+inflation_rate/100+om_land_lease_escal/100)^T$2),0)</f>
        <v>0</v>
      </c>
      <c r="V71" s="123">
        <f>IF(V$2&lt;=analysis_period,IF(om_land_lease="n/a",total_land_area*Inputs!W$204,total_land_area*om_land_lease*(1+inflation_rate/100+om_land_lease_escal/100)^U$2),0)</f>
        <v>0</v>
      </c>
      <c r="W71" s="123">
        <f>IF(W$2&lt;=analysis_period,IF(om_land_lease="n/a",total_land_area*Inputs!X$204,total_land_area*om_land_lease*(1+inflation_rate/100+om_land_lease_escal/100)^V$2),0)</f>
        <v>0</v>
      </c>
      <c r="X71" s="123">
        <f>IF(X$2&lt;=analysis_period,IF(om_land_lease="n/a",total_land_area*Inputs!Y$204,total_land_area*om_land_lease*(1+inflation_rate/100+om_land_lease_escal/100)^W$2),0)</f>
        <v>0</v>
      </c>
      <c r="Y71" s="123">
        <f>IF(Y$2&lt;=analysis_period,IF(om_land_lease="n/a",total_land_area*Inputs!Z$204,total_land_area*om_land_lease*(1+inflation_rate/100+om_land_lease_escal/100)^X$2),0)</f>
        <v>0</v>
      </c>
      <c r="Z71" s="123">
        <f>IF(Z$2&lt;=analysis_period,IF(om_land_lease="n/a",total_land_area*Inputs!AA$204,total_land_area*om_land_lease*(1+inflation_rate/100+om_land_lease_escal/100)^Y$2),0)</f>
        <v>0</v>
      </c>
      <c r="AA71" s="123">
        <f>IF(AA$2&lt;=analysis_period,IF(om_land_lease="n/a",total_land_area*Inputs!AB$204,total_land_area*om_land_lease*(1+inflation_rate/100+om_land_lease_escal/100)^Z$2),0)</f>
        <v>0</v>
      </c>
      <c r="AB71" s="123">
        <f>IF(AB$2&lt;=analysis_period,IF(om_land_lease="n/a",total_land_area*Inputs!AC$204,total_land_area*om_land_lease*(1+inflation_rate/100+om_land_lease_escal/100)^AA$2),0)</f>
        <v>0</v>
      </c>
      <c r="AC71" s="123">
        <f>IF(AC$2&lt;=analysis_period,IF(om_land_lease="n/a",total_land_area*Inputs!AD$204,total_land_area*om_land_lease*(1+inflation_rate/100+om_land_lease_escal/100)^AB$2),0)</f>
        <v>0</v>
      </c>
      <c r="AD71" s="123">
        <f>IF(AD$2&lt;=analysis_period,IF(om_land_lease="n/a",total_land_area*Inputs!AE$204,total_land_area*om_land_lease*(1+inflation_rate/100+om_land_lease_escal/100)^AC$2),0)</f>
        <v>0</v>
      </c>
      <c r="AE71" s="123">
        <f>IF(AE$2&lt;=analysis_period,IF(om_land_lease="n/a",total_land_area*Inputs!AF$204,total_land_area*om_land_lease*(1+inflation_rate/100+om_land_lease_escal/100)^AD$2),0)</f>
        <v>0</v>
      </c>
      <c r="AF71" s="123">
        <f>IF(AF$2&lt;=analysis_period,IF(om_land_lease="n/a",total_land_area*Inputs!AG$204,total_land_area*om_land_lease*(1+inflation_rate/100+om_land_lease_escal/100)^AE$2),0)</f>
        <v>0</v>
      </c>
      <c r="AG71" s="123">
        <f>IF(AG$2&lt;=analysis_period,IF(om_land_lease="n/a",total_land_area*Inputs!AH$204,total_land_area*om_land_lease*(1+inflation_rate/100+om_land_lease_escal/100)^AF$2),0)</f>
        <v>0</v>
      </c>
      <c r="AH71" s="123">
        <f>IF(AH$2&lt;=analysis_period,IF(om_land_lease="n/a",total_land_area*Inputs!AI$204,total_land_area*om_land_lease*(1+inflation_rate/100+om_land_lease_escal/100)^AG$2),0)</f>
        <v>0</v>
      </c>
      <c r="AI71" s="123">
        <f>IF(AI$2&lt;=analysis_period,IF(om_land_lease="n/a",total_land_area*Inputs!AJ$204,total_land_area*om_land_lease*(1+inflation_rate/100+om_land_lease_escal/100)^AH$2),0)</f>
        <v>0</v>
      </c>
      <c r="AJ71" s="123">
        <f>IF(AJ$2&lt;=analysis_period,IF(om_land_lease="n/a",total_land_area*Inputs!AK$204,total_land_area*om_land_lease*(1+inflation_rate/100+om_land_lease_escal/100)^AI$2),0)</f>
        <v>0</v>
      </c>
      <c r="AK71" s="123">
        <f>IF(AK$2&lt;=analysis_period,IF(om_land_lease="n/a",total_land_area*Inputs!AL$204,total_land_area*om_land_lease*(1+inflation_rate/100+om_land_lease_escal/100)^AJ$2),0)</f>
        <v>0</v>
      </c>
      <c r="AL71" s="123">
        <f>IF(AL$2&lt;=analysis_period,IF(om_land_lease="n/a",total_land_area*Inputs!AM$204,total_land_area*om_land_lease*(1+inflation_rate/100+om_land_lease_escal/100)^AK$2),0)</f>
        <v>0</v>
      </c>
      <c r="AM71" s="123">
        <f>IF(AM$2&lt;=analysis_period,IF(om_land_lease="n/a",total_land_area*Inputs!AN$204,total_land_area*om_land_lease*(1+inflation_rate/100+om_land_lease_escal/100)^AL$2),0)</f>
        <v>0</v>
      </c>
      <c r="AN71" s="123">
        <f>IF(AN$2&lt;=analysis_period,IF(om_land_lease="n/a",total_land_area*Inputs!AO$204,total_land_area*om_land_lease*(1+inflation_rate/100+om_land_lease_escal/100)^AM$2),0)</f>
        <v>0</v>
      </c>
      <c r="AO71" s="123">
        <f>IF(AO$2&lt;=analysis_period,IF(om_land_lease="n/a",total_land_area*Inputs!AP$204,total_land_area*om_land_lease*(1+inflation_rate/100+om_land_lease_escal/100)^AN$2),0)</f>
        <v>0</v>
      </c>
      <c r="AP71" s="123">
        <f>IF(AP$2&lt;=analysis_period,IF(om_land_lease="n/a",total_land_area*Inputs!AQ$204,total_land_area*om_land_lease*(1+inflation_rate/100+om_land_lease_escal/100)^AO$2),0)</f>
        <v>0</v>
      </c>
    </row>
    <row r="72" spans="1:42" x14ac:dyDescent="0.2">
      <c r="A72" s="18" t="s">
        <v>0</v>
      </c>
      <c r="C72" s="123">
        <f t="shared" ref="C72:AP72" si="22">C43*property_tax_rate/100</f>
        <v>0</v>
      </c>
      <c r="D72" s="123">
        <f t="shared" si="22"/>
        <v>0</v>
      </c>
      <c r="E72" s="123">
        <f t="shared" si="22"/>
        <v>0</v>
      </c>
      <c r="F72" s="123">
        <f t="shared" si="22"/>
        <v>0</v>
      </c>
      <c r="G72" s="123">
        <f t="shared" si="22"/>
        <v>0</v>
      </c>
      <c r="H72" s="123">
        <f t="shared" si="22"/>
        <v>0</v>
      </c>
      <c r="I72" s="123">
        <f t="shared" si="22"/>
        <v>0</v>
      </c>
      <c r="J72" s="123">
        <f t="shared" si="22"/>
        <v>0</v>
      </c>
      <c r="K72" s="123">
        <f t="shared" si="22"/>
        <v>0</v>
      </c>
      <c r="L72" s="123">
        <f t="shared" si="22"/>
        <v>0</v>
      </c>
      <c r="M72" s="123">
        <f t="shared" si="22"/>
        <v>0</v>
      </c>
      <c r="N72" s="123">
        <f t="shared" si="22"/>
        <v>0</v>
      </c>
      <c r="O72" s="123">
        <f t="shared" si="22"/>
        <v>0</v>
      </c>
      <c r="P72" s="123">
        <f t="shared" si="22"/>
        <v>0</v>
      </c>
      <c r="Q72" s="123">
        <f t="shared" si="22"/>
        <v>0</v>
      </c>
      <c r="R72" s="123">
        <f t="shared" si="22"/>
        <v>0</v>
      </c>
      <c r="S72" s="123">
        <f t="shared" si="22"/>
        <v>0</v>
      </c>
      <c r="T72" s="123">
        <f t="shared" si="22"/>
        <v>0</v>
      </c>
      <c r="U72" s="123">
        <f t="shared" si="22"/>
        <v>0</v>
      </c>
      <c r="V72" s="123">
        <f t="shared" si="22"/>
        <v>0</v>
      </c>
      <c r="W72" s="123">
        <f t="shared" si="22"/>
        <v>0</v>
      </c>
      <c r="X72" s="123">
        <f t="shared" si="22"/>
        <v>0</v>
      </c>
      <c r="Y72" s="123">
        <f t="shared" si="22"/>
        <v>0</v>
      </c>
      <c r="Z72" s="123">
        <f t="shared" si="22"/>
        <v>0</v>
      </c>
      <c r="AA72" s="123">
        <f t="shared" si="22"/>
        <v>0</v>
      </c>
      <c r="AB72" s="123">
        <f t="shared" si="22"/>
        <v>0</v>
      </c>
      <c r="AC72" s="123">
        <f t="shared" si="22"/>
        <v>0</v>
      </c>
      <c r="AD72" s="123">
        <f t="shared" si="22"/>
        <v>0</v>
      </c>
      <c r="AE72" s="123">
        <f t="shared" si="22"/>
        <v>0</v>
      </c>
      <c r="AF72" s="123">
        <f t="shared" si="22"/>
        <v>0</v>
      </c>
      <c r="AG72" s="123">
        <f t="shared" si="22"/>
        <v>0</v>
      </c>
      <c r="AH72" s="123">
        <f t="shared" si="22"/>
        <v>0</v>
      </c>
      <c r="AI72" s="123">
        <f t="shared" si="22"/>
        <v>0</v>
      </c>
      <c r="AJ72" s="123">
        <f t="shared" si="22"/>
        <v>0</v>
      </c>
      <c r="AK72" s="123">
        <f t="shared" si="22"/>
        <v>0</v>
      </c>
      <c r="AL72" s="123">
        <f t="shared" si="22"/>
        <v>0</v>
      </c>
      <c r="AM72" s="123">
        <f t="shared" si="22"/>
        <v>0</v>
      </c>
      <c r="AN72" s="123">
        <f t="shared" si="22"/>
        <v>0</v>
      </c>
      <c r="AO72" s="123">
        <f t="shared" si="22"/>
        <v>0</v>
      </c>
      <c r="AP72" s="123">
        <f t="shared" si="22"/>
        <v>0</v>
      </c>
    </row>
    <row r="73" spans="1:42" x14ac:dyDescent="0.2">
      <c r="A73" s="18" t="s">
        <v>41</v>
      </c>
      <c r="C73" s="123">
        <f t="shared" ref="C73:AP73" si="23">IF(C$2&lt;=analysis_period,total_installed_cost*insurance_rate/100*(1+inflation_rate/100)^B$2,0)</f>
        <v>0</v>
      </c>
      <c r="D73" s="123">
        <f t="shared" si="23"/>
        <v>0</v>
      </c>
      <c r="E73" s="123">
        <f t="shared" si="23"/>
        <v>0</v>
      </c>
      <c r="F73" s="123">
        <f t="shared" si="23"/>
        <v>0</v>
      </c>
      <c r="G73" s="123">
        <f t="shared" si="23"/>
        <v>0</v>
      </c>
      <c r="H73" s="123">
        <f t="shared" si="23"/>
        <v>0</v>
      </c>
      <c r="I73" s="123">
        <f t="shared" si="23"/>
        <v>0</v>
      </c>
      <c r="J73" s="123">
        <f t="shared" si="23"/>
        <v>0</v>
      </c>
      <c r="K73" s="123">
        <f t="shared" si="23"/>
        <v>0</v>
      </c>
      <c r="L73" s="123">
        <f t="shared" si="23"/>
        <v>0</v>
      </c>
      <c r="M73" s="123">
        <f t="shared" si="23"/>
        <v>0</v>
      </c>
      <c r="N73" s="123">
        <f t="shared" si="23"/>
        <v>0</v>
      </c>
      <c r="O73" s="123">
        <f t="shared" si="23"/>
        <v>0</v>
      </c>
      <c r="P73" s="123">
        <f t="shared" si="23"/>
        <v>0</v>
      </c>
      <c r="Q73" s="123">
        <f t="shared" si="23"/>
        <v>0</v>
      </c>
      <c r="R73" s="123">
        <f t="shared" si="23"/>
        <v>0</v>
      </c>
      <c r="S73" s="123">
        <f t="shared" si="23"/>
        <v>0</v>
      </c>
      <c r="T73" s="123">
        <f t="shared" si="23"/>
        <v>0</v>
      </c>
      <c r="U73" s="123">
        <f t="shared" si="23"/>
        <v>0</v>
      </c>
      <c r="V73" s="123">
        <f t="shared" si="23"/>
        <v>0</v>
      </c>
      <c r="W73" s="123">
        <f t="shared" si="23"/>
        <v>0</v>
      </c>
      <c r="X73" s="123">
        <f t="shared" si="23"/>
        <v>0</v>
      </c>
      <c r="Y73" s="123">
        <f t="shared" si="23"/>
        <v>0</v>
      </c>
      <c r="Z73" s="123">
        <f t="shared" si="23"/>
        <v>0</v>
      </c>
      <c r="AA73" s="123">
        <f t="shared" si="23"/>
        <v>0</v>
      </c>
      <c r="AB73" s="123">
        <f t="shared" si="23"/>
        <v>0</v>
      </c>
      <c r="AC73" s="123">
        <f t="shared" si="23"/>
        <v>0</v>
      </c>
      <c r="AD73" s="123">
        <f t="shared" si="23"/>
        <v>0</v>
      </c>
      <c r="AE73" s="123">
        <f t="shared" si="23"/>
        <v>0</v>
      </c>
      <c r="AF73" s="123">
        <f t="shared" si="23"/>
        <v>0</v>
      </c>
      <c r="AG73" s="123">
        <f t="shared" si="23"/>
        <v>0</v>
      </c>
      <c r="AH73" s="123">
        <f t="shared" si="23"/>
        <v>0</v>
      </c>
      <c r="AI73" s="123">
        <f t="shared" si="23"/>
        <v>0</v>
      </c>
      <c r="AJ73" s="123">
        <f t="shared" si="23"/>
        <v>0</v>
      </c>
      <c r="AK73" s="123">
        <f t="shared" si="23"/>
        <v>0</v>
      </c>
      <c r="AL73" s="123">
        <f t="shared" si="23"/>
        <v>0</v>
      </c>
      <c r="AM73" s="123">
        <f t="shared" si="23"/>
        <v>0</v>
      </c>
      <c r="AN73" s="123">
        <f t="shared" si="23"/>
        <v>0</v>
      </c>
      <c r="AO73" s="123">
        <f t="shared" si="23"/>
        <v>0</v>
      </c>
      <c r="AP73" s="123">
        <f t="shared" si="23"/>
        <v>0</v>
      </c>
    </row>
    <row r="74" spans="1:42" x14ac:dyDescent="0.2">
      <c r="A74" s="30" t="s">
        <v>18</v>
      </c>
      <c r="B74" s="30"/>
      <c r="C74" s="139">
        <f>C$47+C$51+C$55+SUM(C57:C60)+SUM(C62:C73)</f>
        <v>9720</v>
      </c>
      <c r="D74" s="139">
        <f t="shared" ref="D74:AP74" si="24">D$47+D$51+D$55+SUM(D57:D60)+SUM(D62:D73)</f>
        <v>9963</v>
      </c>
      <c r="E74" s="139">
        <f t="shared" si="24"/>
        <v>10212.074999999999</v>
      </c>
      <c r="F74" s="139">
        <f t="shared" si="24"/>
        <v>10467.376875</v>
      </c>
      <c r="G74" s="139">
        <f t="shared" si="24"/>
        <v>10729.061296874997</v>
      </c>
      <c r="H74" s="139">
        <f t="shared" si="24"/>
        <v>10997.287829296871</v>
      </c>
      <c r="I74" s="139">
        <f t="shared" si="24"/>
        <v>11272.220025029294</v>
      </c>
      <c r="J74" s="139">
        <f t="shared" si="24"/>
        <v>11554.025525655024</v>
      </c>
      <c r="K74" s="139">
        <f t="shared" si="24"/>
        <v>11842.8761637964</v>
      </c>
      <c r="L74" s="139">
        <f t="shared" si="24"/>
        <v>12138.94806789131</v>
      </c>
      <c r="M74" s="139">
        <f t="shared" si="24"/>
        <v>12442.421769588591</v>
      </c>
      <c r="N74" s="139">
        <f t="shared" si="24"/>
        <v>12753.482313828306</v>
      </c>
      <c r="O74" s="139">
        <f t="shared" si="24"/>
        <v>13072.319371674012</v>
      </c>
      <c r="P74" s="139">
        <f t="shared" si="24"/>
        <v>13399.127355965862</v>
      </c>
      <c r="Q74" s="139">
        <f t="shared" si="24"/>
        <v>13734.105539865006</v>
      </c>
      <c r="R74" s="139">
        <f t="shared" si="24"/>
        <v>14077.458178361634</v>
      </c>
      <c r="S74" s="139">
        <f t="shared" si="24"/>
        <v>14429.394632820673</v>
      </c>
      <c r="T74" s="139">
        <f t="shared" si="24"/>
        <v>14790.129498641189</v>
      </c>
      <c r="U74" s="139">
        <f t="shared" si="24"/>
        <v>15159.88273610722</v>
      </c>
      <c r="V74" s="139">
        <f t="shared" si="24"/>
        <v>15538.879804509899</v>
      </c>
      <c r="W74" s="139">
        <f t="shared" si="24"/>
        <v>15927.351799622644</v>
      </c>
      <c r="X74" s="139">
        <f t="shared" si="24"/>
        <v>16325.535594613209</v>
      </c>
      <c r="Y74" s="139">
        <f t="shared" si="24"/>
        <v>16733.673984478537</v>
      </c>
      <c r="Z74" s="139">
        <f t="shared" si="24"/>
        <v>17152.015834090504</v>
      </c>
      <c r="AA74" s="139">
        <f t="shared" si="24"/>
        <v>17580.816229942764</v>
      </c>
      <c r="AB74" s="139">
        <f t="shared" si="24"/>
        <v>0</v>
      </c>
      <c r="AC74" s="139">
        <f t="shared" si="24"/>
        <v>0</v>
      </c>
      <c r="AD74" s="139">
        <f t="shared" si="24"/>
        <v>0</v>
      </c>
      <c r="AE74" s="139">
        <f t="shared" si="24"/>
        <v>0</v>
      </c>
      <c r="AF74" s="139">
        <f t="shared" si="24"/>
        <v>0</v>
      </c>
      <c r="AG74" s="139">
        <f t="shared" si="24"/>
        <v>0</v>
      </c>
      <c r="AH74" s="139">
        <f t="shared" si="24"/>
        <v>0</v>
      </c>
      <c r="AI74" s="139">
        <f t="shared" si="24"/>
        <v>0</v>
      </c>
      <c r="AJ74" s="139">
        <f t="shared" si="24"/>
        <v>0</v>
      </c>
      <c r="AK74" s="139">
        <f t="shared" si="24"/>
        <v>0</v>
      </c>
      <c r="AL74" s="139">
        <f t="shared" si="24"/>
        <v>0</v>
      </c>
      <c r="AM74" s="139">
        <f t="shared" si="24"/>
        <v>0</v>
      </c>
      <c r="AN74" s="139">
        <f t="shared" si="24"/>
        <v>0</v>
      </c>
      <c r="AO74" s="139">
        <f t="shared" si="24"/>
        <v>0</v>
      </c>
      <c r="AP74" s="139">
        <f t="shared" si="24"/>
        <v>0</v>
      </c>
    </row>
    <row r="76" spans="1:42" x14ac:dyDescent="0.2">
      <c r="A76" s="207" t="s">
        <v>27</v>
      </c>
      <c r="B76" s="30"/>
      <c r="C76" s="139">
        <f t="shared" ref="C76:AP76" si="25">C41-C74</f>
        <v>94145</v>
      </c>
      <c r="D76" s="139">
        <f t="shared" si="25"/>
        <v>94416</v>
      </c>
      <c r="E76" s="139">
        <f t="shared" si="25"/>
        <v>94682.925000000003</v>
      </c>
      <c r="F76" s="139">
        <f t="shared" si="25"/>
        <v>94947.623124999998</v>
      </c>
      <c r="G76" s="139">
        <f t="shared" si="25"/>
        <v>95207.938703125008</v>
      </c>
      <c r="H76" s="139">
        <f t="shared" si="25"/>
        <v>95463.712170703133</v>
      </c>
      <c r="I76" s="139">
        <f t="shared" si="25"/>
        <v>95715.779974970705</v>
      </c>
      <c r="J76" s="139">
        <f t="shared" si="25"/>
        <v>95962.97447434497</v>
      </c>
      <c r="K76" s="139">
        <f t="shared" si="25"/>
        <v>96207.123836203595</v>
      </c>
      <c r="L76" s="139">
        <f t="shared" si="25"/>
        <v>96446.05193210869</v>
      </c>
      <c r="M76" s="139">
        <f t="shared" si="25"/>
        <v>96679.578230411411</v>
      </c>
      <c r="N76" s="139">
        <f t="shared" si="25"/>
        <v>96908.51768617169</v>
      </c>
      <c r="O76" s="139">
        <f t="shared" si="25"/>
        <v>97132.680628325994</v>
      </c>
      <c r="P76" s="139">
        <f t="shared" si="25"/>
        <v>97351.872644034142</v>
      </c>
      <c r="Q76" s="139">
        <f t="shared" si="25"/>
        <v>97564.894460134994</v>
      </c>
      <c r="R76" s="139">
        <f t="shared" si="25"/>
        <v>97772.54182163837</v>
      </c>
      <c r="S76" s="139">
        <f t="shared" si="25"/>
        <v>97973.60536717932</v>
      </c>
      <c r="T76" s="139">
        <f t="shared" si="25"/>
        <v>98169.870501358819</v>
      </c>
      <c r="U76" s="139">
        <f t="shared" si="25"/>
        <v>98359.117263892782</v>
      </c>
      <c r="V76" s="139">
        <f t="shared" si="25"/>
        <v>98542.120195490104</v>
      </c>
      <c r="W76" s="139">
        <f t="shared" si="25"/>
        <v>98717.648200377356</v>
      </c>
      <c r="X76" s="139">
        <f t="shared" si="25"/>
        <v>98887.464405386796</v>
      </c>
      <c r="Y76" s="139">
        <f t="shared" si="25"/>
        <v>99049.326015521467</v>
      </c>
      <c r="Z76" s="139">
        <f t="shared" si="25"/>
        <v>99203.984165909496</v>
      </c>
      <c r="AA76" s="139">
        <f t="shared" si="25"/>
        <v>99351.183770057236</v>
      </c>
      <c r="AB76" s="139">
        <f t="shared" si="25"/>
        <v>0</v>
      </c>
      <c r="AC76" s="139">
        <f t="shared" si="25"/>
        <v>0</v>
      </c>
      <c r="AD76" s="139">
        <f t="shared" si="25"/>
        <v>0</v>
      </c>
      <c r="AE76" s="139">
        <f t="shared" si="25"/>
        <v>0</v>
      </c>
      <c r="AF76" s="139">
        <f t="shared" si="25"/>
        <v>0</v>
      </c>
      <c r="AG76" s="139">
        <f t="shared" si="25"/>
        <v>0</v>
      </c>
      <c r="AH76" s="139">
        <f t="shared" si="25"/>
        <v>0</v>
      </c>
      <c r="AI76" s="139">
        <f t="shared" si="25"/>
        <v>0</v>
      </c>
      <c r="AJ76" s="139">
        <f t="shared" si="25"/>
        <v>0</v>
      </c>
      <c r="AK76" s="139">
        <f t="shared" si="25"/>
        <v>0</v>
      </c>
      <c r="AL76" s="139">
        <f t="shared" si="25"/>
        <v>0</v>
      </c>
      <c r="AM76" s="139">
        <f t="shared" si="25"/>
        <v>0</v>
      </c>
      <c r="AN76" s="139">
        <f t="shared" si="25"/>
        <v>0</v>
      </c>
      <c r="AO76" s="139">
        <f t="shared" si="25"/>
        <v>0</v>
      </c>
      <c r="AP76" s="139">
        <f t="shared" si="25"/>
        <v>0</v>
      </c>
    </row>
    <row r="77" spans="1:42" x14ac:dyDescent="0.2">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row>
    <row r="78" spans="1:42" x14ac:dyDescent="0.2">
      <c r="A78" s="84" t="s">
        <v>83</v>
      </c>
      <c r="B78" s="7"/>
      <c r="C78" s="213"/>
      <c r="D78" s="213"/>
      <c r="E78" s="213"/>
      <c r="F78" s="213"/>
      <c r="G78" s="213"/>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row>
    <row r="79" spans="1:42" x14ac:dyDescent="0.2">
      <c r="A79" s="20" t="s">
        <v>244</v>
      </c>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row>
    <row r="80" spans="1:42" x14ac:dyDescent="0.2">
      <c r="A80" s="18" t="s">
        <v>27</v>
      </c>
      <c r="B80" s="123"/>
      <c r="C80" s="123">
        <f>C76</f>
        <v>94145</v>
      </c>
      <c r="D80" s="123">
        <f t="shared" ref="D80:AP80" si="26">D76</f>
        <v>94416</v>
      </c>
      <c r="E80" s="123">
        <f t="shared" si="26"/>
        <v>94682.925000000003</v>
      </c>
      <c r="F80" s="123">
        <f t="shared" si="26"/>
        <v>94947.623124999998</v>
      </c>
      <c r="G80" s="123">
        <f t="shared" si="26"/>
        <v>95207.938703125008</v>
      </c>
      <c r="H80" s="123">
        <f t="shared" si="26"/>
        <v>95463.712170703133</v>
      </c>
      <c r="I80" s="123">
        <f t="shared" si="26"/>
        <v>95715.779974970705</v>
      </c>
      <c r="J80" s="123">
        <f t="shared" si="26"/>
        <v>95962.97447434497</v>
      </c>
      <c r="K80" s="123">
        <f t="shared" si="26"/>
        <v>96207.123836203595</v>
      </c>
      <c r="L80" s="123">
        <f t="shared" si="26"/>
        <v>96446.05193210869</v>
      </c>
      <c r="M80" s="123">
        <f t="shared" si="26"/>
        <v>96679.578230411411</v>
      </c>
      <c r="N80" s="123">
        <f t="shared" si="26"/>
        <v>96908.51768617169</v>
      </c>
      <c r="O80" s="123">
        <f t="shared" si="26"/>
        <v>97132.680628325994</v>
      </c>
      <c r="P80" s="123">
        <f t="shared" si="26"/>
        <v>97351.872644034142</v>
      </c>
      <c r="Q80" s="123">
        <f t="shared" si="26"/>
        <v>97564.894460134994</v>
      </c>
      <c r="R80" s="123">
        <f t="shared" si="26"/>
        <v>97772.54182163837</v>
      </c>
      <c r="S80" s="123">
        <f t="shared" si="26"/>
        <v>97973.60536717932</v>
      </c>
      <c r="T80" s="123">
        <f t="shared" si="26"/>
        <v>98169.870501358819</v>
      </c>
      <c r="U80" s="123">
        <f t="shared" si="26"/>
        <v>98359.117263892782</v>
      </c>
      <c r="V80" s="123">
        <f t="shared" si="26"/>
        <v>98542.120195490104</v>
      </c>
      <c r="W80" s="123">
        <f t="shared" si="26"/>
        <v>98717.648200377356</v>
      </c>
      <c r="X80" s="123">
        <f t="shared" si="26"/>
        <v>98887.464405386796</v>
      </c>
      <c r="Y80" s="123">
        <f t="shared" si="26"/>
        <v>99049.326015521467</v>
      </c>
      <c r="Z80" s="123">
        <f t="shared" si="26"/>
        <v>99203.984165909496</v>
      </c>
      <c r="AA80" s="123">
        <f t="shared" si="26"/>
        <v>99351.183770057236</v>
      </c>
      <c r="AB80" s="123">
        <f t="shared" si="26"/>
        <v>0</v>
      </c>
      <c r="AC80" s="123">
        <f t="shared" si="26"/>
        <v>0</v>
      </c>
      <c r="AD80" s="123">
        <f t="shared" si="26"/>
        <v>0</v>
      </c>
      <c r="AE80" s="123">
        <f t="shared" si="26"/>
        <v>0</v>
      </c>
      <c r="AF80" s="123">
        <f t="shared" si="26"/>
        <v>0</v>
      </c>
      <c r="AG80" s="123">
        <f t="shared" si="26"/>
        <v>0</v>
      </c>
      <c r="AH80" s="123">
        <f t="shared" si="26"/>
        <v>0</v>
      </c>
      <c r="AI80" s="123">
        <f t="shared" si="26"/>
        <v>0</v>
      </c>
      <c r="AJ80" s="123">
        <f t="shared" si="26"/>
        <v>0</v>
      </c>
      <c r="AK80" s="123">
        <f t="shared" si="26"/>
        <v>0</v>
      </c>
      <c r="AL80" s="123">
        <f t="shared" si="26"/>
        <v>0</v>
      </c>
      <c r="AM80" s="123">
        <f t="shared" si="26"/>
        <v>0</v>
      </c>
      <c r="AN80" s="123">
        <f t="shared" si="26"/>
        <v>0</v>
      </c>
      <c r="AO80" s="123">
        <f t="shared" si="26"/>
        <v>0</v>
      </c>
      <c r="AP80" s="123">
        <f t="shared" si="26"/>
        <v>0</v>
      </c>
    </row>
    <row r="81" spans="1:42" x14ac:dyDescent="0.2">
      <c r="A81" s="18" t="s">
        <v>188</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22" t="str">
        <f>A35</f>
        <v>Federal</v>
      </c>
      <c r="B82" s="101"/>
      <c r="C82" s="123">
        <f t="shared" ref="C82:AP82" si="27">IF(pbi_fed_for_ds="Yes",0,C581)</f>
        <v>0</v>
      </c>
      <c r="D82" s="123">
        <f t="shared" si="27"/>
        <v>0</v>
      </c>
      <c r="E82" s="123">
        <f t="shared" si="27"/>
        <v>0</v>
      </c>
      <c r="F82" s="123">
        <f t="shared" si="27"/>
        <v>0</v>
      </c>
      <c r="G82" s="123">
        <f t="shared" si="27"/>
        <v>0</v>
      </c>
      <c r="H82" s="123">
        <f t="shared" si="27"/>
        <v>0</v>
      </c>
      <c r="I82" s="123">
        <f t="shared" si="27"/>
        <v>0</v>
      </c>
      <c r="J82" s="123">
        <f t="shared" si="27"/>
        <v>0</v>
      </c>
      <c r="K82" s="123">
        <f t="shared" si="27"/>
        <v>0</v>
      </c>
      <c r="L82" s="123">
        <f t="shared" si="27"/>
        <v>0</v>
      </c>
      <c r="M82" s="123">
        <f t="shared" si="27"/>
        <v>0</v>
      </c>
      <c r="N82" s="123">
        <f t="shared" si="27"/>
        <v>0</v>
      </c>
      <c r="O82" s="123">
        <f t="shared" si="27"/>
        <v>0</v>
      </c>
      <c r="P82" s="123">
        <f t="shared" si="27"/>
        <v>0</v>
      </c>
      <c r="Q82" s="123">
        <f t="shared" si="27"/>
        <v>0</v>
      </c>
      <c r="R82" s="123">
        <f t="shared" si="27"/>
        <v>0</v>
      </c>
      <c r="S82" s="123">
        <f t="shared" si="27"/>
        <v>0</v>
      </c>
      <c r="T82" s="123">
        <f t="shared" si="27"/>
        <v>0</v>
      </c>
      <c r="U82" s="123">
        <f t="shared" si="27"/>
        <v>0</v>
      </c>
      <c r="V82" s="123">
        <f t="shared" si="27"/>
        <v>0</v>
      </c>
      <c r="W82" s="123">
        <f t="shared" si="27"/>
        <v>0</v>
      </c>
      <c r="X82" s="123">
        <f t="shared" si="27"/>
        <v>0</v>
      </c>
      <c r="Y82" s="123">
        <f t="shared" si="27"/>
        <v>0</v>
      </c>
      <c r="Z82" s="123">
        <f t="shared" si="27"/>
        <v>0</v>
      </c>
      <c r="AA82" s="123">
        <f t="shared" si="27"/>
        <v>0</v>
      </c>
      <c r="AB82" s="123">
        <f t="shared" si="27"/>
        <v>0</v>
      </c>
      <c r="AC82" s="123">
        <f t="shared" si="27"/>
        <v>0</v>
      </c>
      <c r="AD82" s="123">
        <f t="shared" si="27"/>
        <v>0</v>
      </c>
      <c r="AE82" s="123">
        <f t="shared" si="27"/>
        <v>0</v>
      </c>
      <c r="AF82" s="123">
        <f t="shared" si="27"/>
        <v>0</v>
      </c>
      <c r="AG82" s="123">
        <f t="shared" si="27"/>
        <v>0</v>
      </c>
      <c r="AH82" s="123">
        <f t="shared" si="27"/>
        <v>0</v>
      </c>
      <c r="AI82" s="123">
        <f t="shared" si="27"/>
        <v>0</v>
      </c>
      <c r="AJ82" s="123">
        <f t="shared" si="27"/>
        <v>0</v>
      </c>
      <c r="AK82" s="123">
        <f t="shared" si="27"/>
        <v>0</v>
      </c>
      <c r="AL82" s="123">
        <f t="shared" si="27"/>
        <v>0</v>
      </c>
      <c r="AM82" s="123">
        <f t="shared" si="27"/>
        <v>0</v>
      </c>
      <c r="AN82" s="123">
        <f t="shared" si="27"/>
        <v>0</v>
      </c>
      <c r="AO82" s="123">
        <f t="shared" si="27"/>
        <v>0</v>
      </c>
      <c r="AP82" s="123">
        <f t="shared" si="27"/>
        <v>0</v>
      </c>
    </row>
    <row r="83" spans="1:42" x14ac:dyDescent="0.2">
      <c r="A83" s="22" t="str">
        <f>A36</f>
        <v>State</v>
      </c>
      <c r="B83" s="101"/>
      <c r="C83" s="123">
        <f t="shared" ref="C83:AP83" si="28">IF(pbi_sta_for_ds="Yes",0,C585)</f>
        <v>0</v>
      </c>
      <c r="D83" s="123">
        <f t="shared" si="28"/>
        <v>0</v>
      </c>
      <c r="E83" s="123">
        <f t="shared" si="28"/>
        <v>0</v>
      </c>
      <c r="F83" s="123">
        <f t="shared" si="28"/>
        <v>0</v>
      </c>
      <c r="G83" s="123">
        <f t="shared" si="28"/>
        <v>0</v>
      </c>
      <c r="H83" s="123">
        <f t="shared" si="28"/>
        <v>0</v>
      </c>
      <c r="I83" s="123">
        <f t="shared" si="28"/>
        <v>0</v>
      </c>
      <c r="J83" s="123">
        <f t="shared" si="28"/>
        <v>0</v>
      </c>
      <c r="K83" s="123">
        <f t="shared" si="28"/>
        <v>0</v>
      </c>
      <c r="L83" s="123">
        <f t="shared" si="28"/>
        <v>0</v>
      </c>
      <c r="M83" s="123">
        <f t="shared" si="28"/>
        <v>0</v>
      </c>
      <c r="N83" s="123">
        <f t="shared" si="28"/>
        <v>0</v>
      </c>
      <c r="O83" s="123">
        <f t="shared" si="28"/>
        <v>0</v>
      </c>
      <c r="P83" s="123">
        <f t="shared" si="28"/>
        <v>0</v>
      </c>
      <c r="Q83" s="123">
        <f t="shared" si="28"/>
        <v>0</v>
      </c>
      <c r="R83" s="123">
        <f t="shared" si="28"/>
        <v>0</v>
      </c>
      <c r="S83" s="123">
        <f t="shared" si="28"/>
        <v>0</v>
      </c>
      <c r="T83" s="123">
        <f t="shared" si="28"/>
        <v>0</v>
      </c>
      <c r="U83" s="123">
        <f t="shared" si="28"/>
        <v>0</v>
      </c>
      <c r="V83" s="123">
        <f t="shared" si="28"/>
        <v>0</v>
      </c>
      <c r="W83" s="123">
        <f t="shared" si="28"/>
        <v>0</v>
      </c>
      <c r="X83" s="123">
        <f t="shared" si="28"/>
        <v>0</v>
      </c>
      <c r="Y83" s="123">
        <f t="shared" si="28"/>
        <v>0</v>
      </c>
      <c r="Z83" s="123">
        <f t="shared" si="28"/>
        <v>0</v>
      </c>
      <c r="AA83" s="123">
        <f t="shared" si="28"/>
        <v>0</v>
      </c>
      <c r="AB83" s="123">
        <f t="shared" si="28"/>
        <v>0</v>
      </c>
      <c r="AC83" s="123">
        <f t="shared" si="28"/>
        <v>0</v>
      </c>
      <c r="AD83" s="123">
        <f t="shared" si="28"/>
        <v>0</v>
      </c>
      <c r="AE83" s="123">
        <f t="shared" si="28"/>
        <v>0</v>
      </c>
      <c r="AF83" s="123">
        <f t="shared" si="28"/>
        <v>0</v>
      </c>
      <c r="AG83" s="123">
        <f t="shared" si="28"/>
        <v>0</v>
      </c>
      <c r="AH83" s="123">
        <f t="shared" si="28"/>
        <v>0</v>
      </c>
      <c r="AI83" s="123">
        <f t="shared" si="28"/>
        <v>0</v>
      </c>
      <c r="AJ83" s="123">
        <f t="shared" si="28"/>
        <v>0</v>
      </c>
      <c r="AK83" s="123">
        <f t="shared" si="28"/>
        <v>0</v>
      </c>
      <c r="AL83" s="123">
        <f t="shared" si="28"/>
        <v>0</v>
      </c>
      <c r="AM83" s="123">
        <f t="shared" si="28"/>
        <v>0</v>
      </c>
      <c r="AN83" s="123">
        <f t="shared" si="28"/>
        <v>0</v>
      </c>
      <c r="AO83" s="123">
        <f t="shared" si="28"/>
        <v>0</v>
      </c>
      <c r="AP83" s="123">
        <f t="shared" si="28"/>
        <v>0</v>
      </c>
    </row>
    <row r="84" spans="1:42" x14ac:dyDescent="0.2">
      <c r="A84" s="22" t="str">
        <f>A37</f>
        <v>Utility</v>
      </c>
      <c r="B84" s="101"/>
      <c r="C84" s="123">
        <f t="shared" ref="C84:AP84" si="29">IF(pbi_uti_for_ds="Yes",0,C589)</f>
        <v>0</v>
      </c>
      <c r="D84" s="123">
        <f t="shared" si="29"/>
        <v>0</v>
      </c>
      <c r="E84" s="123">
        <f t="shared" si="29"/>
        <v>0</v>
      </c>
      <c r="F84" s="123">
        <f t="shared" si="29"/>
        <v>0</v>
      </c>
      <c r="G84" s="123">
        <f t="shared" si="29"/>
        <v>0</v>
      </c>
      <c r="H84" s="123">
        <f t="shared" si="29"/>
        <v>0</v>
      </c>
      <c r="I84" s="123">
        <f t="shared" si="29"/>
        <v>0</v>
      </c>
      <c r="J84" s="123">
        <f t="shared" si="29"/>
        <v>0</v>
      </c>
      <c r="K84" s="123">
        <f t="shared" si="29"/>
        <v>0</v>
      </c>
      <c r="L84" s="123">
        <f t="shared" si="29"/>
        <v>0</v>
      </c>
      <c r="M84" s="123">
        <f t="shared" si="29"/>
        <v>0</v>
      </c>
      <c r="N84" s="123">
        <f t="shared" si="29"/>
        <v>0</v>
      </c>
      <c r="O84" s="123">
        <f t="shared" si="29"/>
        <v>0</v>
      </c>
      <c r="P84" s="123">
        <f t="shared" si="29"/>
        <v>0</v>
      </c>
      <c r="Q84" s="123">
        <f t="shared" si="29"/>
        <v>0</v>
      </c>
      <c r="R84" s="123">
        <f t="shared" si="29"/>
        <v>0</v>
      </c>
      <c r="S84" s="123">
        <f t="shared" si="29"/>
        <v>0</v>
      </c>
      <c r="T84" s="123">
        <f t="shared" si="29"/>
        <v>0</v>
      </c>
      <c r="U84" s="123">
        <f t="shared" si="29"/>
        <v>0</v>
      </c>
      <c r="V84" s="123">
        <f t="shared" si="29"/>
        <v>0</v>
      </c>
      <c r="W84" s="123">
        <f t="shared" si="29"/>
        <v>0</v>
      </c>
      <c r="X84" s="123">
        <f t="shared" si="29"/>
        <v>0</v>
      </c>
      <c r="Y84" s="123">
        <f t="shared" si="29"/>
        <v>0</v>
      </c>
      <c r="Z84" s="123">
        <f t="shared" si="29"/>
        <v>0</v>
      </c>
      <c r="AA84" s="123">
        <f t="shared" si="29"/>
        <v>0</v>
      </c>
      <c r="AB84" s="123">
        <f t="shared" si="29"/>
        <v>0</v>
      </c>
      <c r="AC84" s="123">
        <f t="shared" si="29"/>
        <v>0</v>
      </c>
      <c r="AD84" s="123">
        <f t="shared" si="29"/>
        <v>0</v>
      </c>
      <c r="AE84" s="123">
        <f t="shared" si="29"/>
        <v>0</v>
      </c>
      <c r="AF84" s="123">
        <f t="shared" si="29"/>
        <v>0</v>
      </c>
      <c r="AG84" s="123">
        <f t="shared" si="29"/>
        <v>0</v>
      </c>
      <c r="AH84" s="123">
        <f t="shared" si="29"/>
        <v>0</v>
      </c>
      <c r="AI84" s="123">
        <f t="shared" si="29"/>
        <v>0</v>
      </c>
      <c r="AJ84" s="123">
        <f t="shared" si="29"/>
        <v>0</v>
      </c>
      <c r="AK84" s="123">
        <f t="shared" si="29"/>
        <v>0</v>
      </c>
      <c r="AL84" s="123">
        <f t="shared" si="29"/>
        <v>0</v>
      </c>
      <c r="AM84" s="123">
        <f t="shared" si="29"/>
        <v>0</v>
      </c>
      <c r="AN84" s="123">
        <f t="shared" si="29"/>
        <v>0</v>
      </c>
      <c r="AO84" s="123">
        <f t="shared" si="29"/>
        <v>0</v>
      </c>
      <c r="AP84" s="123">
        <f t="shared" si="29"/>
        <v>0</v>
      </c>
    </row>
    <row r="85" spans="1:42" x14ac:dyDescent="0.2">
      <c r="A85" s="22" t="str">
        <f>A38</f>
        <v>Other</v>
      </c>
      <c r="B85" s="101"/>
      <c r="C85" s="124">
        <f t="shared" ref="C85:AP85" si="30">IF(pbi_oth_for_ds="Yes",0,C593)</f>
        <v>0</v>
      </c>
      <c r="D85" s="124">
        <f t="shared" si="30"/>
        <v>0</v>
      </c>
      <c r="E85" s="124">
        <f t="shared" si="30"/>
        <v>0</v>
      </c>
      <c r="F85" s="124">
        <f t="shared" si="30"/>
        <v>0</v>
      </c>
      <c r="G85" s="124">
        <f t="shared" si="30"/>
        <v>0</v>
      </c>
      <c r="H85" s="124">
        <f t="shared" si="30"/>
        <v>0</v>
      </c>
      <c r="I85" s="124">
        <f t="shared" si="30"/>
        <v>0</v>
      </c>
      <c r="J85" s="124">
        <f t="shared" si="30"/>
        <v>0</v>
      </c>
      <c r="K85" s="124">
        <f t="shared" si="30"/>
        <v>0</v>
      </c>
      <c r="L85" s="124">
        <f t="shared" si="30"/>
        <v>0</v>
      </c>
      <c r="M85" s="124">
        <f t="shared" si="30"/>
        <v>0</v>
      </c>
      <c r="N85" s="124">
        <f t="shared" si="30"/>
        <v>0</v>
      </c>
      <c r="O85" s="124">
        <f t="shared" si="30"/>
        <v>0</v>
      </c>
      <c r="P85" s="124">
        <f t="shared" si="30"/>
        <v>0</v>
      </c>
      <c r="Q85" s="124">
        <f t="shared" si="30"/>
        <v>0</v>
      </c>
      <c r="R85" s="124">
        <f t="shared" si="30"/>
        <v>0</v>
      </c>
      <c r="S85" s="124">
        <f t="shared" si="30"/>
        <v>0</v>
      </c>
      <c r="T85" s="124">
        <f t="shared" si="30"/>
        <v>0</v>
      </c>
      <c r="U85" s="124">
        <f t="shared" si="30"/>
        <v>0</v>
      </c>
      <c r="V85" s="124">
        <f t="shared" si="30"/>
        <v>0</v>
      </c>
      <c r="W85" s="124">
        <f t="shared" si="30"/>
        <v>0</v>
      </c>
      <c r="X85" s="124">
        <f t="shared" si="30"/>
        <v>0</v>
      </c>
      <c r="Y85" s="124">
        <f t="shared" si="30"/>
        <v>0</v>
      </c>
      <c r="Z85" s="124">
        <f t="shared" si="30"/>
        <v>0</v>
      </c>
      <c r="AA85" s="124">
        <f t="shared" si="30"/>
        <v>0</v>
      </c>
      <c r="AB85" s="124">
        <f t="shared" si="30"/>
        <v>0</v>
      </c>
      <c r="AC85" s="124">
        <f t="shared" si="30"/>
        <v>0</v>
      </c>
      <c r="AD85" s="124">
        <f t="shared" si="30"/>
        <v>0</v>
      </c>
      <c r="AE85" s="124">
        <f t="shared" si="30"/>
        <v>0</v>
      </c>
      <c r="AF85" s="124">
        <f t="shared" si="30"/>
        <v>0</v>
      </c>
      <c r="AG85" s="124">
        <f t="shared" si="30"/>
        <v>0</v>
      </c>
      <c r="AH85" s="124">
        <f t="shared" si="30"/>
        <v>0</v>
      </c>
      <c r="AI85" s="124">
        <f t="shared" si="30"/>
        <v>0</v>
      </c>
      <c r="AJ85" s="124">
        <f t="shared" si="30"/>
        <v>0</v>
      </c>
      <c r="AK85" s="124">
        <f t="shared" si="30"/>
        <v>0</v>
      </c>
      <c r="AL85" s="124">
        <f t="shared" si="30"/>
        <v>0</v>
      </c>
      <c r="AM85" s="124">
        <f t="shared" si="30"/>
        <v>0</v>
      </c>
      <c r="AN85" s="124">
        <f t="shared" si="30"/>
        <v>0</v>
      </c>
      <c r="AO85" s="124">
        <f t="shared" si="30"/>
        <v>0</v>
      </c>
      <c r="AP85" s="124">
        <f t="shared" si="30"/>
        <v>0</v>
      </c>
    </row>
    <row r="86" spans="1:42" x14ac:dyDescent="0.2">
      <c r="A86" s="22" t="s">
        <v>13</v>
      </c>
      <c r="B86" s="101"/>
      <c r="C86" s="123">
        <f>SUM(C82:C85)</f>
        <v>0</v>
      </c>
      <c r="D86" s="123">
        <f t="shared" ref="D86:AP86" si="31">SUM(D82:D85)</f>
        <v>0</v>
      </c>
      <c r="E86" s="123">
        <f t="shared" si="31"/>
        <v>0</v>
      </c>
      <c r="F86" s="123">
        <f t="shared" si="31"/>
        <v>0</v>
      </c>
      <c r="G86" s="123">
        <f t="shared" si="31"/>
        <v>0</v>
      </c>
      <c r="H86" s="123">
        <f t="shared" si="31"/>
        <v>0</v>
      </c>
      <c r="I86" s="123">
        <f t="shared" si="31"/>
        <v>0</v>
      </c>
      <c r="J86" s="123">
        <f t="shared" si="31"/>
        <v>0</v>
      </c>
      <c r="K86" s="123">
        <f t="shared" si="31"/>
        <v>0</v>
      </c>
      <c r="L86" s="123">
        <f t="shared" si="31"/>
        <v>0</v>
      </c>
      <c r="M86" s="123">
        <f t="shared" si="31"/>
        <v>0</v>
      </c>
      <c r="N86" s="123">
        <f t="shared" si="31"/>
        <v>0</v>
      </c>
      <c r="O86" s="123">
        <f t="shared" si="31"/>
        <v>0</v>
      </c>
      <c r="P86" s="123">
        <f t="shared" si="31"/>
        <v>0</v>
      </c>
      <c r="Q86" s="123">
        <f t="shared" si="31"/>
        <v>0</v>
      </c>
      <c r="R86" s="123">
        <f t="shared" si="31"/>
        <v>0</v>
      </c>
      <c r="S86" s="123">
        <f t="shared" si="31"/>
        <v>0</v>
      </c>
      <c r="T86" s="123">
        <f t="shared" si="31"/>
        <v>0</v>
      </c>
      <c r="U86" s="123">
        <f t="shared" si="31"/>
        <v>0</v>
      </c>
      <c r="V86" s="123">
        <f t="shared" si="31"/>
        <v>0</v>
      </c>
      <c r="W86" s="123">
        <f t="shared" si="31"/>
        <v>0</v>
      </c>
      <c r="X86" s="123">
        <f t="shared" si="31"/>
        <v>0</v>
      </c>
      <c r="Y86" s="123">
        <f t="shared" si="31"/>
        <v>0</v>
      </c>
      <c r="Z86" s="123">
        <f t="shared" si="31"/>
        <v>0</v>
      </c>
      <c r="AA86" s="123">
        <f t="shared" si="31"/>
        <v>0</v>
      </c>
      <c r="AB86" s="123">
        <f t="shared" si="31"/>
        <v>0</v>
      </c>
      <c r="AC86" s="123">
        <f t="shared" si="31"/>
        <v>0</v>
      </c>
      <c r="AD86" s="123">
        <f t="shared" si="31"/>
        <v>0</v>
      </c>
      <c r="AE86" s="123">
        <f t="shared" si="31"/>
        <v>0</v>
      </c>
      <c r="AF86" s="123">
        <f t="shared" si="31"/>
        <v>0</v>
      </c>
      <c r="AG86" s="123">
        <f t="shared" si="31"/>
        <v>0</v>
      </c>
      <c r="AH86" s="123">
        <f t="shared" si="31"/>
        <v>0</v>
      </c>
      <c r="AI86" s="123">
        <f t="shared" si="31"/>
        <v>0</v>
      </c>
      <c r="AJ86" s="123">
        <f t="shared" si="31"/>
        <v>0</v>
      </c>
      <c r="AK86" s="123">
        <f t="shared" si="31"/>
        <v>0</v>
      </c>
      <c r="AL86" s="123">
        <f t="shared" si="31"/>
        <v>0</v>
      </c>
      <c r="AM86" s="123">
        <f t="shared" si="31"/>
        <v>0</v>
      </c>
      <c r="AN86" s="123">
        <f t="shared" si="31"/>
        <v>0</v>
      </c>
      <c r="AO86" s="123">
        <f t="shared" si="31"/>
        <v>0</v>
      </c>
      <c r="AP86" s="123">
        <f t="shared" si="31"/>
        <v>0</v>
      </c>
    </row>
    <row r="87" spans="1:42" x14ac:dyDescent="0.2">
      <c r="A87" s="18" t="s">
        <v>263</v>
      </c>
      <c r="B87" s="123">
        <v>0</v>
      </c>
      <c r="C87" s="123">
        <f t="shared" ref="C87:AP87" si="32">C741</f>
        <v>488.91374999999999</v>
      </c>
      <c r="D87" s="123">
        <f t="shared" si="32"/>
        <v>555.31882194381944</v>
      </c>
      <c r="E87" s="123">
        <f t="shared" si="32"/>
        <v>621.74686263763897</v>
      </c>
      <c r="F87" s="123">
        <f t="shared" si="32"/>
        <v>688.1950713002085</v>
      </c>
      <c r="G87" s="123">
        <f t="shared" si="32"/>
        <v>754.66442088074666</v>
      </c>
      <c r="H87" s="123">
        <f t="shared" si="32"/>
        <v>821.15715865220272</v>
      </c>
      <c r="I87" s="123">
        <f t="shared" si="32"/>
        <v>887.67055681935005</v>
      </c>
      <c r="J87" s="123">
        <f t="shared" si="32"/>
        <v>954.20691314208011</v>
      </c>
      <c r="K87" s="123">
        <f t="shared" si="32"/>
        <v>1020.7660515742831</v>
      </c>
      <c r="L87" s="123">
        <f t="shared" si="32"/>
        <v>1087.347822918696</v>
      </c>
      <c r="M87" s="123">
        <f t="shared" si="32"/>
        <v>1153.9533554981233</v>
      </c>
      <c r="N87" s="123">
        <f t="shared" si="32"/>
        <v>1220.583805843441</v>
      </c>
      <c r="O87" s="123">
        <f t="shared" si="32"/>
        <v>1287.2366093987962</v>
      </c>
      <c r="P87" s="123">
        <f t="shared" si="32"/>
        <v>1353.9142312444396</v>
      </c>
      <c r="Q87" s="123">
        <f t="shared" si="32"/>
        <v>1420.6166668376288</v>
      </c>
      <c r="R87" s="123">
        <f t="shared" si="32"/>
        <v>558.04286361476011</v>
      </c>
      <c r="S87" s="123">
        <f t="shared" si="32"/>
        <v>561.21246645512929</v>
      </c>
      <c r="T87" s="123">
        <f t="shared" si="32"/>
        <v>564.40705936650738</v>
      </c>
      <c r="U87" s="123">
        <f t="shared" si="32"/>
        <v>94.749267100670124</v>
      </c>
      <c r="V87" s="123">
        <f t="shared" si="32"/>
        <v>97.117998778186859</v>
      </c>
      <c r="W87" s="123">
        <f t="shared" si="32"/>
        <v>99.545948747641518</v>
      </c>
      <c r="X87" s="123">
        <f t="shared" si="32"/>
        <v>102.03459746633256</v>
      </c>
      <c r="Y87" s="123">
        <f t="shared" si="32"/>
        <v>104.58546240299086</v>
      </c>
      <c r="Z87" s="123">
        <f t="shared" si="32"/>
        <v>107.20009896306564</v>
      </c>
      <c r="AA87" s="123">
        <f t="shared" si="32"/>
        <v>109.88010143714227</v>
      </c>
      <c r="AB87" s="123">
        <f t="shared" si="32"/>
        <v>0</v>
      </c>
      <c r="AC87" s="123">
        <f t="shared" si="32"/>
        <v>0</v>
      </c>
      <c r="AD87" s="123">
        <f t="shared" si="32"/>
        <v>0</v>
      </c>
      <c r="AE87" s="123">
        <f t="shared" si="32"/>
        <v>0</v>
      </c>
      <c r="AF87" s="123">
        <f t="shared" si="32"/>
        <v>0</v>
      </c>
      <c r="AG87" s="123">
        <f t="shared" si="32"/>
        <v>0</v>
      </c>
      <c r="AH87" s="123">
        <f t="shared" si="32"/>
        <v>0</v>
      </c>
      <c r="AI87" s="123">
        <f t="shared" si="32"/>
        <v>0</v>
      </c>
      <c r="AJ87" s="123">
        <f t="shared" si="32"/>
        <v>0</v>
      </c>
      <c r="AK87" s="123">
        <f t="shared" si="32"/>
        <v>0</v>
      </c>
      <c r="AL87" s="123">
        <f t="shared" si="32"/>
        <v>0</v>
      </c>
      <c r="AM87" s="123">
        <f t="shared" si="32"/>
        <v>0</v>
      </c>
      <c r="AN87" s="123">
        <f t="shared" si="32"/>
        <v>0</v>
      </c>
      <c r="AO87" s="123">
        <f t="shared" si="32"/>
        <v>0</v>
      </c>
      <c r="AP87" s="123">
        <f t="shared" si="32"/>
        <v>0</v>
      </c>
    </row>
    <row r="88" spans="1:42" x14ac:dyDescent="0.2">
      <c r="A88" s="18" t="s">
        <v>264</v>
      </c>
      <c r="B88" s="124">
        <v>0</v>
      </c>
      <c r="C88" s="124">
        <f t="shared" ref="C88:AP88" si="33">-C600</f>
        <v>-35658.964641074686</v>
      </c>
      <c r="D88" s="124">
        <f t="shared" si="33"/>
        <v>-34345.068019194769</v>
      </c>
      <c r="E88" s="124">
        <f t="shared" si="33"/>
        <v>-32970.277070901197</v>
      </c>
      <c r="F88" s="124">
        <f t="shared" si="33"/>
        <v>-31532.281407752795</v>
      </c>
      <c r="G88" s="124">
        <f t="shared" si="33"/>
        <v>-30028.621360386154</v>
      </c>
      <c r="H88" s="124">
        <f t="shared" si="33"/>
        <v>-28456.805201028692</v>
      </c>
      <c r="I88" s="124">
        <f t="shared" si="33"/>
        <v>-26814.246442448377</v>
      </c>
      <c r="J88" s="124">
        <f t="shared" si="33"/>
        <v>-25098.229401085842</v>
      </c>
      <c r="K88" s="124">
        <f t="shared" si="33"/>
        <v>-23305.965693472681</v>
      </c>
      <c r="L88" s="124">
        <f t="shared" si="33"/>
        <v>-21434.499149497802</v>
      </c>
      <c r="M88" s="124">
        <f t="shared" si="33"/>
        <v>-19480.822310043775</v>
      </c>
      <c r="N88" s="124">
        <f t="shared" si="33"/>
        <v>-17441.812972448421</v>
      </c>
      <c r="O88" s="124">
        <f t="shared" si="33"/>
        <v>-15314.198970402784</v>
      </c>
      <c r="P88" s="124">
        <f t="shared" si="33"/>
        <v>-13094.583086978268</v>
      </c>
      <c r="Q88" s="124">
        <f t="shared" si="33"/>
        <v>-10779.438198502672</v>
      </c>
      <c r="R88" s="124">
        <f t="shared" si="33"/>
        <v>-8365.1329970695642</v>
      </c>
      <c r="S88" s="124">
        <f t="shared" si="33"/>
        <v>-5691.3524147480903</v>
      </c>
      <c r="T88" s="124">
        <f t="shared" si="33"/>
        <v>-2904.4340385017272</v>
      </c>
      <c r="U88" s="124">
        <f t="shared" si="33"/>
        <v>0</v>
      </c>
      <c r="V88" s="124">
        <f t="shared" si="33"/>
        <v>0</v>
      </c>
      <c r="W88" s="124">
        <f t="shared" si="33"/>
        <v>0</v>
      </c>
      <c r="X88" s="124">
        <f t="shared" si="33"/>
        <v>0</v>
      </c>
      <c r="Y88" s="124">
        <f t="shared" si="33"/>
        <v>0</v>
      </c>
      <c r="Z88" s="124">
        <f t="shared" si="33"/>
        <v>0</v>
      </c>
      <c r="AA88" s="124">
        <f t="shared" si="33"/>
        <v>0</v>
      </c>
      <c r="AB88" s="124">
        <f t="shared" si="33"/>
        <v>0</v>
      </c>
      <c r="AC88" s="124">
        <f t="shared" si="33"/>
        <v>0</v>
      </c>
      <c r="AD88" s="124">
        <f t="shared" si="33"/>
        <v>0</v>
      </c>
      <c r="AE88" s="124">
        <f t="shared" si="33"/>
        <v>0</v>
      </c>
      <c r="AF88" s="124">
        <f t="shared" si="33"/>
        <v>0</v>
      </c>
      <c r="AG88" s="124">
        <f t="shared" si="33"/>
        <v>0</v>
      </c>
      <c r="AH88" s="124">
        <f t="shared" si="33"/>
        <v>0</v>
      </c>
      <c r="AI88" s="124">
        <f t="shared" si="33"/>
        <v>0</v>
      </c>
      <c r="AJ88" s="124">
        <f t="shared" si="33"/>
        <v>0</v>
      </c>
      <c r="AK88" s="124">
        <f t="shared" si="33"/>
        <v>0</v>
      </c>
      <c r="AL88" s="124">
        <f t="shared" si="33"/>
        <v>0</v>
      </c>
      <c r="AM88" s="124">
        <f t="shared" si="33"/>
        <v>0</v>
      </c>
      <c r="AN88" s="124">
        <f t="shared" si="33"/>
        <v>0</v>
      </c>
      <c r="AO88" s="124">
        <f t="shared" si="33"/>
        <v>0</v>
      </c>
      <c r="AP88" s="124">
        <f t="shared" si="33"/>
        <v>0</v>
      </c>
    </row>
    <row r="89" spans="1:42" x14ac:dyDescent="0.2">
      <c r="A89" s="204" t="s">
        <v>13</v>
      </c>
      <c r="B89" s="139">
        <f>B80+B86+B87+B88</f>
        <v>0</v>
      </c>
      <c r="C89" s="139">
        <f>C80+C86+C87+C88</f>
        <v>58974.949108925321</v>
      </c>
      <c r="D89" s="139">
        <f t="shared" ref="D89:AP89" si="34">D80+D86+D87+D88</f>
        <v>60626.250802749048</v>
      </c>
      <c r="E89" s="139">
        <f t="shared" si="34"/>
        <v>62334.394791736442</v>
      </c>
      <c r="F89" s="139">
        <f t="shared" si="34"/>
        <v>64103.536788547419</v>
      </c>
      <c r="G89" s="139">
        <f t="shared" si="34"/>
        <v>65933.981763619595</v>
      </c>
      <c r="H89" s="139">
        <f t="shared" si="34"/>
        <v>67828.064128326645</v>
      </c>
      <c r="I89" s="139">
        <f t="shared" si="34"/>
        <v>69789.204089341671</v>
      </c>
      <c r="J89" s="139">
        <f t="shared" si="34"/>
        <v>71818.951986401211</v>
      </c>
      <c r="K89" s="139">
        <f t="shared" si="34"/>
        <v>73921.924194305204</v>
      </c>
      <c r="L89" s="139">
        <f t="shared" si="34"/>
        <v>76098.90060552959</v>
      </c>
      <c r="M89" s="139">
        <f t="shared" si="34"/>
        <v>78352.709275865753</v>
      </c>
      <c r="N89" s="139">
        <f t="shared" si="34"/>
        <v>80687.288519566719</v>
      </c>
      <c r="O89" s="139">
        <f t="shared" si="34"/>
        <v>83105.718267322009</v>
      </c>
      <c r="P89" s="139">
        <f t="shared" si="34"/>
        <v>85611.203788300321</v>
      </c>
      <c r="Q89" s="139">
        <f t="shared" si="34"/>
        <v>88206.072928469948</v>
      </c>
      <c r="R89" s="139">
        <f t="shared" si="34"/>
        <v>89965.451688183559</v>
      </c>
      <c r="S89" s="139">
        <f t="shared" si="34"/>
        <v>92843.46541888635</v>
      </c>
      <c r="T89" s="139">
        <f t="shared" si="34"/>
        <v>95829.8435222236</v>
      </c>
      <c r="U89" s="139">
        <f t="shared" si="34"/>
        <v>98453.866530993459</v>
      </c>
      <c r="V89" s="139">
        <f t="shared" si="34"/>
        <v>98639.238194268284</v>
      </c>
      <c r="W89" s="139">
        <f t="shared" si="34"/>
        <v>98817.194149125004</v>
      </c>
      <c r="X89" s="139">
        <f t="shared" si="34"/>
        <v>98989.499002853132</v>
      </c>
      <c r="Y89" s="139">
        <f t="shared" si="34"/>
        <v>99153.911477924456</v>
      </c>
      <c r="Z89" s="139">
        <f t="shared" si="34"/>
        <v>99311.184264872558</v>
      </c>
      <c r="AA89" s="139">
        <f t="shared" si="34"/>
        <v>99461.063871494378</v>
      </c>
      <c r="AB89" s="139">
        <f t="shared" si="34"/>
        <v>0</v>
      </c>
      <c r="AC89" s="139">
        <f t="shared" si="34"/>
        <v>0</v>
      </c>
      <c r="AD89" s="139">
        <f t="shared" si="34"/>
        <v>0</v>
      </c>
      <c r="AE89" s="139">
        <f t="shared" si="34"/>
        <v>0</v>
      </c>
      <c r="AF89" s="139">
        <f t="shared" si="34"/>
        <v>0</v>
      </c>
      <c r="AG89" s="139">
        <f t="shared" si="34"/>
        <v>0</v>
      </c>
      <c r="AH89" s="139">
        <f t="shared" si="34"/>
        <v>0</v>
      </c>
      <c r="AI89" s="139">
        <f t="shared" si="34"/>
        <v>0</v>
      </c>
      <c r="AJ89" s="139">
        <f t="shared" si="34"/>
        <v>0</v>
      </c>
      <c r="AK89" s="139">
        <f t="shared" si="34"/>
        <v>0</v>
      </c>
      <c r="AL89" s="139">
        <f t="shared" si="34"/>
        <v>0</v>
      </c>
      <c r="AM89" s="139">
        <f t="shared" si="34"/>
        <v>0</v>
      </c>
      <c r="AN89" s="139">
        <f t="shared" si="34"/>
        <v>0</v>
      </c>
      <c r="AO89" s="139">
        <f t="shared" si="34"/>
        <v>0</v>
      </c>
      <c r="AP89" s="139">
        <f t="shared" si="34"/>
        <v>0</v>
      </c>
    </row>
    <row r="90" spans="1:42" x14ac:dyDescent="0.2">
      <c r="A90" s="18"/>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row>
    <row r="91" spans="1:42" x14ac:dyDescent="0.2">
      <c r="A91" s="20" t="s">
        <v>69</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row>
    <row r="92" spans="1:42" x14ac:dyDescent="0.2">
      <c r="A92" s="4" t="s">
        <v>194</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row>
    <row r="93" spans="1:42" x14ac:dyDescent="0.2">
      <c r="A93" s="22" t="s">
        <v>195</v>
      </c>
      <c r="B93" s="123">
        <f>-total_installed_cost</f>
        <v>-1048130</v>
      </c>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row>
    <row r="94" spans="1:42" x14ac:dyDescent="0.2">
      <c r="A94" s="22" t="s">
        <v>254</v>
      </c>
      <c r="B94" s="123">
        <f>-(cost_debt_closing)</f>
        <v>-450000</v>
      </c>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row>
    <row r="95" spans="1:42" x14ac:dyDescent="0.2">
      <c r="A95" s="22" t="s">
        <v>255</v>
      </c>
      <c r="B95" s="123">
        <f>-CostDebtUpfront</f>
        <v>-24515.5</v>
      </c>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row>
    <row r="96" spans="1:42" x14ac:dyDescent="0.2">
      <c r="A96" s="22" t="s">
        <v>256</v>
      </c>
      <c r="B96" s="123">
        <f>-cost_other_financing</f>
        <v>0</v>
      </c>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row>
    <row r="97" spans="1:42" x14ac:dyDescent="0.2">
      <c r="A97" s="22" t="s">
        <v>196</v>
      </c>
      <c r="B97" s="123">
        <f>-Inputs!I85</f>
        <v>-19652.4375</v>
      </c>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row>
    <row r="98" spans="1:42" x14ac:dyDescent="0.2">
      <c r="A98" s="22" t="s">
        <v>261</v>
      </c>
      <c r="B98" s="123">
        <f>C562+C568</f>
        <v>0</v>
      </c>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row>
    <row r="99" spans="1:42" x14ac:dyDescent="0.2">
      <c r="A99" s="22" t="s">
        <v>262</v>
      </c>
      <c r="B99" s="124">
        <f>C575</f>
        <v>0</v>
      </c>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row>
    <row r="100" spans="1:42" x14ac:dyDescent="0.2">
      <c r="A100" s="22" t="s">
        <v>204</v>
      </c>
      <c r="B100" s="123">
        <f>SUM(B93:B99)</f>
        <v>-1542297.9375</v>
      </c>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row>
    <row r="101" spans="1:42" x14ac:dyDescent="0.2">
      <c r="A101" s="18" t="s">
        <v>197</v>
      </c>
      <c r="B101" s="123"/>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row>
    <row r="102" spans="1:42" x14ac:dyDescent="0.2">
      <c r="A102" s="22" t="s">
        <v>288</v>
      </c>
      <c r="B102" s="123">
        <f>-B627-B628</f>
        <v>-34253.1</v>
      </c>
      <c r="C102" s="123">
        <f t="shared" ref="C102:AP102" si="35">-C627-C628</f>
        <v>-104.28100000000001</v>
      </c>
      <c r="D102" s="123">
        <f t="shared" si="35"/>
        <v>-102.923</v>
      </c>
      <c r="E102" s="123">
        <f t="shared" si="35"/>
        <v>-101.512</v>
      </c>
      <c r="F102" s="123">
        <f t="shared" si="35"/>
        <v>-100.04600000000001</v>
      </c>
      <c r="G102" s="123">
        <f t="shared" si="35"/>
        <v>-98.522800000000004</v>
      </c>
      <c r="H102" s="123">
        <f t="shared" si="35"/>
        <v>-96.941999999999993</v>
      </c>
      <c r="I102" s="123">
        <f t="shared" si="35"/>
        <v>-95.3018</v>
      </c>
      <c r="J102" s="123">
        <f t="shared" si="35"/>
        <v>-93.600300000000004</v>
      </c>
      <c r="K102" s="123">
        <f t="shared" si="35"/>
        <v>-91.836200000000005</v>
      </c>
      <c r="L102" s="123">
        <f t="shared" si="35"/>
        <v>-90.007599999999996</v>
      </c>
      <c r="M102" s="123">
        <f t="shared" si="35"/>
        <v>-88.112899999999996</v>
      </c>
      <c r="N102" s="123">
        <f t="shared" si="35"/>
        <v>-86.150300000000001</v>
      </c>
      <c r="O102" s="123">
        <f t="shared" si="35"/>
        <v>-84.117999999999995</v>
      </c>
      <c r="P102" s="123">
        <f t="shared" si="35"/>
        <v>-82.014200000000002</v>
      </c>
      <c r="Q102" s="123">
        <f t="shared" si="35"/>
        <v>-2036.26</v>
      </c>
      <c r="R102" s="123">
        <f t="shared" si="35"/>
        <v>-77.584400000000002</v>
      </c>
      <c r="S102" s="123">
        <f t="shared" si="35"/>
        <v>-75.254499999999993</v>
      </c>
      <c r="T102" s="123">
        <f t="shared" si="35"/>
        <v>37757.5</v>
      </c>
      <c r="U102" s="123">
        <f t="shared" si="35"/>
        <v>0</v>
      </c>
      <c r="V102" s="123">
        <f t="shared" si="35"/>
        <v>0</v>
      </c>
      <c r="W102" s="123">
        <f t="shared" si="35"/>
        <v>0</v>
      </c>
      <c r="X102" s="123">
        <f t="shared" si="35"/>
        <v>0</v>
      </c>
      <c r="Y102" s="123">
        <f t="shared" si="35"/>
        <v>0</v>
      </c>
      <c r="Z102" s="123">
        <f t="shared" si="35"/>
        <v>0</v>
      </c>
      <c r="AA102" s="123">
        <f t="shared" si="35"/>
        <v>0</v>
      </c>
      <c r="AB102" s="123">
        <f t="shared" si="35"/>
        <v>0</v>
      </c>
      <c r="AC102" s="123">
        <f t="shared" si="35"/>
        <v>0</v>
      </c>
      <c r="AD102" s="123">
        <f t="shared" si="35"/>
        <v>0</v>
      </c>
      <c r="AE102" s="123">
        <f t="shared" si="35"/>
        <v>0</v>
      </c>
      <c r="AF102" s="123">
        <f t="shared" si="35"/>
        <v>0</v>
      </c>
      <c r="AG102" s="123">
        <f t="shared" si="35"/>
        <v>0</v>
      </c>
      <c r="AH102" s="123">
        <f t="shared" si="35"/>
        <v>0</v>
      </c>
      <c r="AI102" s="123">
        <f t="shared" si="35"/>
        <v>0</v>
      </c>
      <c r="AJ102" s="123">
        <f t="shared" si="35"/>
        <v>0</v>
      </c>
      <c r="AK102" s="123">
        <f t="shared" si="35"/>
        <v>0</v>
      </c>
      <c r="AL102" s="123">
        <f t="shared" si="35"/>
        <v>0</v>
      </c>
      <c r="AM102" s="123">
        <f t="shared" si="35"/>
        <v>0</v>
      </c>
      <c r="AN102" s="123">
        <f t="shared" si="35"/>
        <v>0</v>
      </c>
      <c r="AO102" s="123">
        <f t="shared" si="35"/>
        <v>0</v>
      </c>
      <c r="AP102" s="123">
        <f t="shared" si="35"/>
        <v>0</v>
      </c>
    </row>
    <row r="103" spans="1:42" x14ac:dyDescent="0.2">
      <c r="A103" s="22" t="s">
        <v>287</v>
      </c>
      <c r="B103" s="123">
        <f t="shared" ref="B103:AP103" si="36">-B633-B634</f>
        <v>-4860</v>
      </c>
      <c r="C103" s="123">
        <f t="shared" si="36"/>
        <v>-121.5</v>
      </c>
      <c r="D103" s="123">
        <f t="shared" si="36"/>
        <v>-124.53749999999945</v>
      </c>
      <c r="E103" s="123">
        <f t="shared" si="36"/>
        <v>-127.65093750000051</v>
      </c>
      <c r="F103" s="123">
        <f t="shared" si="36"/>
        <v>-130.84221093749875</v>
      </c>
      <c r="G103" s="123">
        <f t="shared" si="36"/>
        <v>-134.11326621093667</v>
      </c>
      <c r="H103" s="123">
        <f t="shared" si="36"/>
        <v>-137.46609786621138</v>
      </c>
      <c r="I103" s="123">
        <f t="shared" si="36"/>
        <v>-140.90275031286546</v>
      </c>
      <c r="J103" s="123">
        <f t="shared" si="36"/>
        <v>-144.42531907068769</v>
      </c>
      <c r="K103" s="123">
        <f t="shared" si="36"/>
        <v>-148.03595204745488</v>
      </c>
      <c r="L103" s="123">
        <f t="shared" si="36"/>
        <v>-151.73685084864064</v>
      </c>
      <c r="M103" s="123">
        <f t="shared" si="36"/>
        <v>-155.53027211985773</v>
      </c>
      <c r="N103" s="123">
        <f t="shared" si="36"/>
        <v>-159.4185289228526</v>
      </c>
      <c r="O103" s="123">
        <f t="shared" si="36"/>
        <v>-163.40399214592526</v>
      </c>
      <c r="P103" s="123">
        <f t="shared" si="36"/>
        <v>-167.48909194957196</v>
      </c>
      <c r="Q103" s="123">
        <f t="shared" si="36"/>
        <v>-171.67631924831403</v>
      </c>
      <c r="R103" s="123">
        <f t="shared" si="36"/>
        <v>-175.96822722951947</v>
      </c>
      <c r="S103" s="123">
        <f t="shared" si="36"/>
        <v>-180.36743291025778</v>
      </c>
      <c r="T103" s="123">
        <f t="shared" si="36"/>
        <v>-184.87661873301568</v>
      </c>
      <c r="U103" s="123">
        <f t="shared" si="36"/>
        <v>-189.49853420133968</v>
      </c>
      <c r="V103" s="123">
        <f t="shared" si="36"/>
        <v>-194.23599755637224</v>
      </c>
      <c r="W103" s="123">
        <f t="shared" si="36"/>
        <v>-199.09189749528286</v>
      </c>
      <c r="X103" s="123">
        <f t="shared" si="36"/>
        <v>-204.06919493266378</v>
      </c>
      <c r="Y103" s="123">
        <f t="shared" si="36"/>
        <v>-209.1709248059833</v>
      </c>
      <c r="Z103" s="123">
        <f t="shared" si="36"/>
        <v>-214.4001979261302</v>
      </c>
      <c r="AA103" s="123">
        <f t="shared" si="36"/>
        <v>8790.408114971382</v>
      </c>
      <c r="AB103" s="123">
        <f t="shared" si="36"/>
        <v>0</v>
      </c>
      <c r="AC103" s="123">
        <f t="shared" si="36"/>
        <v>0</v>
      </c>
      <c r="AD103" s="123">
        <f t="shared" si="36"/>
        <v>0</v>
      </c>
      <c r="AE103" s="123">
        <f t="shared" si="36"/>
        <v>0</v>
      </c>
      <c r="AF103" s="123">
        <f t="shared" si="36"/>
        <v>0</v>
      </c>
      <c r="AG103" s="123">
        <f t="shared" si="36"/>
        <v>0</v>
      </c>
      <c r="AH103" s="123">
        <f t="shared" si="36"/>
        <v>0</v>
      </c>
      <c r="AI103" s="123">
        <f t="shared" si="36"/>
        <v>0</v>
      </c>
      <c r="AJ103" s="123">
        <f t="shared" si="36"/>
        <v>0</v>
      </c>
      <c r="AK103" s="123">
        <f t="shared" si="36"/>
        <v>0</v>
      </c>
      <c r="AL103" s="123">
        <f t="shared" si="36"/>
        <v>0</v>
      </c>
      <c r="AM103" s="123">
        <f t="shared" si="36"/>
        <v>0</v>
      </c>
      <c r="AN103" s="123">
        <f t="shared" si="36"/>
        <v>0</v>
      </c>
      <c r="AO103" s="123">
        <f t="shared" si="36"/>
        <v>0</v>
      </c>
      <c r="AP103" s="123">
        <f t="shared" si="36"/>
        <v>0</v>
      </c>
    </row>
    <row r="104" spans="1:42" x14ac:dyDescent="0.2">
      <c r="A104" s="22" t="s">
        <v>299</v>
      </c>
      <c r="B104" s="123">
        <f>-B639-B640</f>
        <v>0</v>
      </c>
      <c r="C104" s="123">
        <f t="shared" ref="C104:AP104" si="37">-C639-C640</f>
        <v>0</v>
      </c>
      <c r="D104" s="123">
        <f t="shared" si="37"/>
        <v>0</v>
      </c>
      <c r="E104" s="123">
        <f t="shared" si="37"/>
        <v>0</v>
      </c>
      <c r="F104" s="123">
        <f t="shared" si="37"/>
        <v>0</v>
      </c>
      <c r="G104" s="123">
        <f t="shared" si="37"/>
        <v>0</v>
      </c>
      <c r="H104" s="123">
        <f t="shared" si="37"/>
        <v>0</v>
      </c>
      <c r="I104" s="123">
        <f t="shared" si="37"/>
        <v>0</v>
      </c>
      <c r="J104" s="123">
        <f t="shared" si="37"/>
        <v>0</v>
      </c>
      <c r="K104" s="123">
        <f t="shared" si="37"/>
        <v>0</v>
      </c>
      <c r="L104" s="123">
        <f t="shared" si="37"/>
        <v>0</v>
      </c>
      <c r="M104" s="123">
        <f t="shared" si="37"/>
        <v>0</v>
      </c>
      <c r="N104" s="123">
        <f t="shared" si="37"/>
        <v>0</v>
      </c>
      <c r="O104" s="123">
        <f t="shared" si="37"/>
        <v>0</v>
      </c>
      <c r="P104" s="123">
        <f t="shared" si="37"/>
        <v>0</v>
      </c>
      <c r="Q104" s="123">
        <f t="shared" si="37"/>
        <v>0</v>
      </c>
      <c r="R104" s="123">
        <f t="shared" si="37"/>
        <v>0</v>
      </c>
      <c r="S104" s="123">
        <f t="shared" si="37"/>
        <v>0</v>
      </c>
      <c r="T104" s="123">
        <f t="shared" si="37"/>
        <v>0</v>
      </c>
      <c r="U104" s="123">
        <f t="shared" si="37"/>
        <v>0</v>
      </c>
      <c r="V104" s="123">
        <f t="shared" si="37"/>
        <v>0</v>
      </c>
      <c r="W104" s="123">
        <f t="shared" si="37"/>
        <v>0</v>
      </c>
      <c r="X104" s="123">
        <f t="shared" si="37"/>
        <v>0</v>
      </c>
      <c r="Y104" s="123">
        <f t="shared" si="37"/>
        <v>0</v>
      </c>
      <c r="Z104" s="123">
        <f t="shared" si="37"/>
        <v>0</v>
      </c>
      <c r="AA104" s="123">
        <f t="shared" si="37"/>
        <v>0</v>
      </c>
      <c r="AB104" s="123">
        <f t="shared" si="37"/>
        <v>0</v>
      </c>
      <c r="AC104" s="123">
        <f t="shared" si="37"/>
        <v>0</v>
      </c>
      <c r="AD104" s="123">
        <f t="shared" si="37"/>
        <v>0</v>
      </c>
      <c r="AE104" s="123">
        <f t="shared" si="37"/>
        <v>0</v>
      </c>
      <c r="AF104" s="123">
        <f t="shared" si="37"/>
        <v>0</v>
      </c>
      <c r="AG104" s="123">
        <f t="shared" si="37"/>
        <v>0</v>
      </c>
      <c r="AH104" s="123">
        <f t="shared" si="37"/>
        <v>0</v>
      </c>
      <c r="AI104" s="123">
        <f t="shared" si="37"/>
        <v>0</v>
      </c>
      <c r="AJ104" s="123">
        <f t="shared" si="37"/>
        <v>0</v>
      </c>
      <c r="AK104" s="123">
        <f t="shared" si="37"/>
        <v>0</v>
      </c>
      <c r="AL104" s="123">
        <f t="shared" si="37"/>
        <v>0</v>
      </c>
      <c r="AM104" s="123">
        <f t="shared" si="37"/>
        <v>0</v>
      </c>
      <c r="AN104" s="123">
        <f t="shared" si="37"/>
        <v>0</v>
      </c>
      <c r="AO104" s="123">
        <f t="shared" si="37"/>
        <v>0</v>
      </c>
      <c r="AP104" s="123">
        <f t="shared" si="37"/>
        <v>0</v>
      </c>
    </row>
    <row r="105" spans="1:42" x14ac:dyDescent="0.2">
      <c r="A105" s="22" t="s">
        <v>300</v>
      </c>
      <c r="B105" s="123">
        <f>-B645-B646</f>
        <v>0</v>
      </c>
      <c r="C105" s="123">
        <f t="shared" ref="C105:AP105" si="38">-C645-C646</f>
        <v>-5086.7057555055571</v>
      </c>
      <c r="D105" s="123">
        <f t="shared" si="38"/>
        <v>-5086.7057555055571</v>
      </c>
      <c r="E105" s="123">
        <f t="shared" si="38"/>
        <v>-5086.7057555055571</v>
      </c>
      <c r="F105" s="123">
        <f t="shared" si="38"/>
        <v>-5086.7057555055571</v>
      </c>
      <c r="G105" s="123">
        <f t="shared" si="38"/>
        <v>-5086.7057555055571</v>
      </c>
      <c r="H105" s="123">
        <f t="shared" si="38"/>
        <v>-5086.7057555055571</v>
      </c>
      <c r="I105" s="123">
        <f t="shared" si="38"/>
        <v>-5086.7057555055571</v>
      </c>
      <c r="J105" s="123">
        <f t="shared" si="38"/>
        <v>-5086.7057555055571</v>
      </c>
      <c r="K105" s="123">
        <f t="shared" si="38"/>
        <v>-5086.7057555055571</v>
      </c>
      <c r="L105" s="123">
        <f t="shared" si="38"/>
        <v>-5086.7057555055571</v>
      </c>
      <c r="M105" s="123">
        <f t="shared" si="38"/>
        <v>-5086.7057555055571</v>
      </c>
      <c r="N105" s="123">
        <f t="shared" si="38"/>
        <v>-5086.7057555055571</v>
      </c>
      <c r="O105" s="123">
        <f t="shared" si="38"/>
        <v>-5086.7057555055571</v>
      </c>
      <c r="P105" s="123">
        <f t="shared" si="38"/>
        <v>-5086.7057555055571</v>
      </c>
      <c r="Q105" s="123">
        <f t="shared" si="38"/>
        <v>71213.880577077813</v>
      </c>
      <c r="R105" s="123">
        <f t="shared" si="38"/>
        <v>0</v>
      </c>
      <c r="S105" s="123">
        <f t="shared" si="38"/>
        <v>0</v>
      </c>
      <c r="T105" s="123">
        <f t="shared" si="38"/>
        <v>0</v>
      </c>
      <c r="U105" s="123">
        <f t="shared" si="38"/>
        <v>0</v>
      </c>
      <c r="V105" s="123">
        <f t="shared" si="38"/>
        <v>0</v>
      </c>
      <c r="W105" s="123">
        <f t="shared" si="38"/>
        <v>0</v>
      </c>
      <c r="X105" s="123">
        <f t="shared" si="38"/>
        <v>0</v>
      </c>
      <c r="Y105" s="123">
        <f t="shared" si="38"/>
        <v>0</v>
      </c>
      <c r="Z105" s="123">
        <f t="shared" si="38"/>
        <v>0</v>
      </c>
      <c r="AA105" s="123">
        <f t="shared" si="38"/>
        <v>0</v>
      </c>
      <c r="AB105" s="123">
        <f t="shared" si="38"/>
        <v>0</v>
      </c>
      <c r="AC105" s="123">
        <f t="shared" si="38"/>
        <v>0</v>
      </c>
      <c r="AD105" s="123">
        <f t="shared" si="38"/>
        <v>0</v>
      </c>
      <c r="AE105" s="123">
        <f t="shared" si="38"/>
        <v>0</v>
      </c>
      <c r="AF105" s="123">
        <f t="shared" si="38"/>
        <v>0</v>
      </c>
      <c r="AG105" s="123">
        <f t="shared" si="38"/>
        <v>0</v>
      </c>
      <c r="AH105" s="123">
        <f t="shared" si="38"/>
        <v>0</v>
      </c>
      <c r="AI105" s="123">
        <f t="shared" si="38"/>
        <v>0</v>
      </c>
      <c r="AJ105" s="123">
        <f t="shared" si="38"/>
        <v>0</v>
      </c>
      <c r="AK105" s="123">
        <f t="shared" si="38"/>
        <v>0</v>
      </c>
      <c r="AL105" s="123">
        <f t="shared" si="38"/>
        <v>0</v>
      </c>
      <c r="AM105" s="123">
        <f t="shared" si="38"/>
        <v>0</v>
      </c>
      <c r="AN105" s="123">
        <f t="shared" si="38"/>
        <v>0</v>
      </c>
      <c r="AO105" s="123">
        <f t="shared" si="38"/>
        <v>0</v>
      </c>
      <c r="AP105" s="123">
        <f t="shared" si="38"/>
        <v>0</v>
      </c>
    </row>
    <row r="106" spans="1:42" x14ac:dyDescent="0.2">
      <c r="A106" s="22" t="s">
        <v>301</v>
      </c>
      <c r="B106" s="123">
        <f>-B677-B678</f>
        <v>0</v>
      </c>
      <c r="C106" s="123">
        <f t="shared" ref="C106:AP106" si="39">-C677-C678</f>
        <v>0</v>
      </c>
      <c r="D106" s="123">
        <f t="shared" si="39"/>
        <v>0</v>
      </c>
      <c r="E106" s="123">
        <f t="shared" si="39"/>
        <v>0</v>
      </c>
      <c r="F106" s="123">
        <f t="shared" si="39"/>
        <v>0</v>
      </c>
      <c r="G106" s="123">
        <f t="shared" si="39"/>
        <v>0</v>
      </c>
      <c r="H106" s="123">
        <f t="shared" si="39"/>
        <v>0</v>
      </c>
      <c r="I106" s="123">
        <f t="shared" si="39"/>
        <v>0</v>
      </c>
      <c r="J106" s="123">
        <f t="shared" si="39"/>
        <v>0</v>
      </c>
      <c r="K106" s="123">
        <f t="shared" si="39"/>
        <v>0</v>
      </c>
      <c r="L106" s="123">
        <f t="shared" si="39"/>
        <v>0</v>
      </c>
      <c r="M106" s="123">
        <f t="shared" si="39"/>
        <v>0</v>
      </c>
      <c r="N106" s="123">
        <f t="shared" si="39"/>
        <v>0</v>
      </c>
      <c r="O106" s="123">
        <f t="shared" si="39"/>
        <v>0</v>
      </c>
      <c r="P106" s="123">
        <f t="shared" si="39"/>
        <v>0</v>
      </c>
      <c r="Q106" s="123">
        <f t="shared" si="39"/>
        <v>0</v>
      </c>
      <c r="R106" s="123">
        <f t="shared" si="39"/>
        <v>0</v>
      </c>
      <c r="S106" s="123">
        <f t="shared" si="39"/>
        <v>0</v>
      </c>
      <c r="T106" s="123">
        <f t="shared" si="39"/>
        <v>0</v>
      </c>
      <c r="U106" s="123">
        <f t="shared" si="39"/>
        <v>0</v>
      </c>
      <c r="V106" s="123">
        <f t="shared" si="39"/>
        <v>0</v>
      </c>
      <c r="W106" s="123">
        <f t="shared" si="39"/>
        <v>0</v>
      </c>
      <c r="X106" s="123">
        <f t="shared" si="39"/>
        <v>0</v>
      </c>
      <c r="Y106" s="123">
        <f t="shared" si="39"/>
        <v>0</v>
      </c>
      <c r="Z106" s="123">
        <f t="shared" si="39"/>
        <v>0</v>
      </c>
      <c r="AA106" s="123">
        <f t="shared" si="39"/>
        <v>0</v>
      </c>
      <c r="AB106" s="123">
        <f t="shared" si="39"/>
        <v>0</v>
      </c>
      <c r="AC106" s="123">
        <f t="shared" si="39"/>
        <v>0</v>
      </c>
      <c r="AD106" s="123">
        <f t="shared" si="39"/>
        <v>0</v>
      </c>
      <c r="AE106" s="123">
        <f t="shared" si="39"/>
        <v>0</v>
      </c>
      <c r="AF106" s="123">
        <f t="shared" si="39"/>
        <v>0</v>
      </c>
      <c r="AG106" s="123">
        <f t="shared" si="39"/>
        <v>0</v>
      </c>
      <c r="AH106" s="123">
        <f t="shared" si="39"/>
        <v>0</v>
      </c>
      <c r="AI106" s="123">
        <f t="shared" si="39"/>
        <v>0</v>
      </c>
      <c r="AJ106" s="123">
        <f t="shared" si="39"/>
        <v>0</v>
      </c>
      <c r="AK106" s="123">
        <f t="shared" si="39"/>
        <v>0</v>
      </c>
      <c r="AL106" s="123">
        <f t="shared" si="39"/>
        <v>0</v>
      </c>
      <c r="AM106" s="123">
        <f t="shared" si="39"/>
        <v>0</v>
      </c>
      <c r="AN106" s="123">
        <f t="shared" si="39"/>
        <v>0</v>
      </c>
      <c r="AO106" s="123">
        <f t="shared" si="39"/>
        <v>0</v>
      </c>
      <c r="AP106" s="123">
        <f t="shared" si="39"/>
        <v>0</v>
      </c>
    </row>
    <row r="107" spans="1:42" x14ac:dyDescent="0.2">
      <c r="A107" s="22" t="s">
        <v>302</v>
      </c>
      <c r="B107" s="124">
        <f>-B709-B710</f>
        <v>0</v>
      </c>
      <c r="C107" s="124">
        <f t="shared" ref="C107:AP107" si="40">-C709-C710</f>
        <v>0</v>
      </c>
      <c r="D107" s="124">
        <f t="shared" si="40"/>
        <v>0</v>
      </c>
      <c r="E107" s="124">
        <f t="shared" si="40"/>
        <v>0</v>
      </c>
      <c r="F107" s="124">
        <f t="shared" si="40"/>
        <v>0</v>
      </c>
      <c r="G107" s="124">
        <f t="shared" si="40"/>
        <v>0</v>
      </c>
      <c r="H107" s="124">
        <f t="shared" si="40"/>
        <v>0</v>
      </c>
      <c r="I107" s="124">
        <f t="shared" si="40"/>
        <v>0</v>
      </c>
      <c r="J107" s="124">
        <f t="shared" si="40"/>
        <v>0</v>
      </c>
      <c r="K107" s="124">
        <f t="shared" si="40"/>
        <v>0</v>
      </c>
      <c r="L107" s="124">
        <f t="shared" si="40"/>
        <v>0</v>
      </c>
      <c r="M107" s="124">
        <f t="shared" si="40"/>
        <v>0</v>
      </c>
      <c r="N107" s="124">
        <f t="shared" si="40"/>
        <v>0</v>
      </c>
      <c r="O107" s="124">
        <f t="shared" si="40"/>
        <v>0</v>
      </c>
      <c r="P107" s="124">
        <f t="shared" si="40"/>
        <v>0</v>
      </c>
      <c r="Q107" s="124">
        <f t="shared" si="40"/>
        <v>0</v>
      </c>
      <c r="R107" s="124">
        <f t="shared" si="40"/>
        <v>0</v>
      </c>
      <c r="S107" s="124">
        <f t="shared" si="40"/>
        <v>0</v>
      </c>
      <c r="T107" s="124">
        <f t="shared" si="40"/>
        <v>0</v>
      </c>
      <c r="U107" s="124">
        <f t="shared" si="40"/>
        <v>0</v>
      </c>
      <c r="V107" s="124">
        <f t="shared" si="40"/>
        <v>0</v>
      </c>
      <c r="W107" s="124">
        <f t="shared" si="40"/>
        <v>0</v>
      </c>
      <c r="X107" s="124">
        <f t="shared" si="40"/>
        <v>0</v>
      </c>
      <c r="Y107" s="124">
        <f t="shared" si="40"/>
        <v>0</v>
      </c>
      <c r="Z107" s="124">
        <f t="shared" si="40"/>
        <v>0</v>
      </c>
      <c r="AA107" s="124">
        <f t="shared" si="40"/>
        <v>0</v>
      </c>
      <c r="AB107" s="124">
        <f t="shared" si="40"/>
        <v>0</v>
      </c>
      <c r="AC107" s="124">
        <f t="shared" si="40"/>
        <v>0</v>
      </c>
      <c r="AD107" s="124">
        <f t="shared" si="40"/>
        <v>0</v>
      </c>
      <c r="AE107" s="124">
        <f t="shared" si="40"/>
        <v>0</v>
      </c>
      <c r="AF107" s="124">
        <f t="shared" si="40"/>
        <v>0</v>
      </c>
      <c r="AG107" s="124">
        <f t="shared" si="40"/>
        <v>0</v>
      </c>
      <c r="AH107" s="124">
        <f t="shared" si="40"/>
        <v>0</v>
      </c>
      <c r="AI107" s="124">
        <f t="shared" si="40"/>
        <v>0</v>
      </c>
      <c r="AJ107" s="124">
        <f t="shared" si="40"/>
        <v>0</v>
      </c>
      <c r="AK107" s="124">
        <f t="shared" si="40"/>
        <v>0</v>
      </c>
      <c r="AL107" s="124">
        <f t="shared" si="40"/>
        <v>0</v>
      </c>
      <c r="AM107" s="124">
        <f t="shared" si="40"/>
        <v>0</v>
      </c>
      <c r="AN107" s="124">
        <f t="shared" si="40"/>
        <v>0</v>
      </c>
      <c r="AO107" s="124">
        <f t="shared" si="40"/>
        <v>0</v>
      </c>
      <c r="AP107" s="124">
        <f t="shared" si="40"/>
        <v>0</v>
      </c>
    </row>
    <row r="108" spans="1:42" x14ac:dyDescent="0.2">
      <c r="A108" s="22" t="s">
        <v>13</v>
      </c>
      <c r="B108" s="123">
        <f>SUM(B102:B107)</f>
        <v>-39113.1</v>
      </c>
      <c r="C108" s="123">
        <f t="shared" ref="C108:AP108" si="41">SUM(C102:C107)</f>
        <v>-5312.4867555055571</v>
      </c>
      <c r="D108" s="123">
        <f t="shared" si="41"/>
        <v>-5314.1662555055564</v>
      </c>
      <c r="E108" s="123">
        <f t="shared" si="41"/>
        <v>-5315.8686930055574</v>
      </c>
      <c r="F108" s="123">
        <f t="shared" si="41"/>
        <v>-5317.5939664430562</v>
      </c>
      <c r="G108" s="123">
        <f t="shared" si="41"/>
        <v>-5319.3418217164935</v>
      </c>
      <c r="H108" s="123">
        <f t="shared" si="41"/>
        <v>-5321.1138533717685</v>
      </c>
      <c r="I108" s="123">
        <f t="shared" si="41"/>
        <v>-5322.9103058184228</v>
      </c>
      <c r="J108" s="123">
        <f t="shared" si="41"/>
        <v>-5324.7313745762449</v>
      </c>
      <c r="K108" s="123">
        <f t="shared" si="41"/>
        <v>-5326.5779075530118</v>
      </c>
      <c r="L108" s="123">
        <f t="shared" si="41"/>
        <v>-5328.4502063541977</v>
      </c>
      <c r="M108" s="123">
        <f t="shared" si="41"/>
        <v>-5330.3489276254149</v>
      </c>
      <c r="N108" s="123">
        <f t="shared" si="41"/>
        <v>-5332.27458442841</v>
      </c>
      <c r="O108" s="123">
        <f t="shared" si="41"/>
        <v>-5334.2277476514828</v>
      </c>
      <c r="P108" s="123">
        <f t="shared" si="41"/>
        <v>-5336.2090474551287</v>
      </c>
      <c r="Q108" s="123">
        <f t="shared" si="41"/>
        <v>69005.944257829498</v>
      </c>
      <c r="R108" s="123">
        <f t="shared" si="41"/>
        <v>-253.55262722951949</v>
      </c>
      <c r="S108" s="123">
        <f t="shared" si="41"/>
        <v>-255.62193291025778</v>
      </c>
      <c r="T108" s="123">
        <f t="shared" si="41"/>
        <v>37572.623381266982</v>
      </c>
      <c r="U108" s="123">
        <f t="shared" si="41"/>
        <v>-189.49853420133968</v>
      </c>
      <c r="V108" s="123">
        <f t="shared" si="41"/>
        <v>-194.23599755637224</v>
      </c>
      <c r="W108" s="123">
        <f t="shared" si="41"/>
        <v>-199.09189749528286</v>
      </c>
      <c r="X108" s="123">
        <f t="shared" si="41"/>
        <v>-204.06919493266378</v>
      </c>
      <c r="Y108" s="123">
        <f t="shared" si="41"/>
        <v>-209.1709248059833</v>
      </c>
      <c r="Z108" s="123">
        <f t="shared" si="41"/>
        <v>-214.4001979261302</v>
      </c>
      <c r="AA108" s="123">
        <f t="shared" si="41"/>
        <v>8790.408114971382</v>
      </c>
      <c r="AB108" s="123">
        <f t="shared" si="41"/>
        <v>0</v>
      </c>
      <c r="AC108" s="123">
        <f t="shared" si="41"/>
        <v>0</v>
      </c>
      <c r="AD108" s="123">
        <f t="shared" si="41"/>
        <v>0</v>
      </c>
      <c r="AE108" s="123">
        <f t="shared" si="41"/>
        <v>0</v>
      </c>
      <c r="AF108" s="123">
        <f t="shared" si="41"/>
        <v>0</v>
      </c>
      <c r="AG108" s="123">
        <f t="shared" si="41"/>
        <v>0</v>
      </c>
      <c r="AH108" s="123">
        <f t="shared" si="41"/>
        <v>0</v>
      </c>
      <c r="AI108" s="123">
        <f t="shared" si="41"/>
        <v>0</v>
      </c>
      <c r="AJ108" s="123">
        <f t="shared" si="41"/>
        <v>0</v>
      </c>
      <c r="AK108" s="123">
        <f t="shared" si="41"/>
        <v>0</v>
      </c>
      <c r="AL108" s="123">
        <f t="shared" si="41"/>
        <v>0</v>
      </c>
      <c r="AM108" s="123">
        <f t="shared" si="41"/>
        <v>0</v>
      </c>
      <c r="AN108" s="123">
        <f t="shared" si="41"/>
        <v>0</v>
      </c>
      <c r="AO108" s="123">
        <f t="shared" si="41"/>
        <v>0</v>
      </c>
      <c r="AP108" s="123">
        <f t="shared" si="41"/>
        <v>0</v>
      </c>
    </row>
    <row r="109" spans="1:42" x14ac:dyDescent="0.2">
      <c r="A109" s="18" t="s">
        <v>245</v>
      </c>
    </row>
    <row r="110" spans="1:42" x14ac:dyDescent="0.2">
      <c r="A110" s="22" t="s">
        <v>303</v>
      </c>
      <c r="B110" s="123">
        <f>B646</f>
        <v>0</v>
      </c>
      <c r="C110" s="123">
        <f t="shared" ref="C110:AP110" si="42">C646</f>
        <v>0</v>
      </c>
      <c r="D110" s="123">
        <f t="shared" si="42"/>
        <v>0</v>
      </c>
      <c r="E110" s="123">
        <f t="shared" si="42"/>
        <v>0</v>
      </c>
      <c r="F110" s="123">
        <f t="shared" si="42"/>
        <v>0</v>
      </c>
      <c r="G110" s="123">
        <f t="shared" si="42"/>
        <v>0</v>
      </c>
      <c r="H110" s="123">
        <f t="shared" si="42"/>
        <v>0</v>
      </c>
      <c r="I110" s="123">
        <f t="shared" si="42"/>
        <v>0</v>
      </c>
      <c r="J110" s="123">
        <f t="shared" si="42"/>
        <v>0</v>
      </c>
      <c r="K110" s="123">
        <f t="shared" si="42"/>
        <v>0</v>
      </c>
      <c r="L110" s="123">
        <f t="shared" si="42"/>
        <v>0</v>
      </c>
      <c r="M110" s="123">
        <f t="shared" si="42"/>
        <v>0</v>
      </c>
      <c r="N110" s="123">
        <f t="shared" si="42"/>
        <v>0</v>
      </c>
      <c r="O110" s="123">
        <f t="shared" si="42"/>
        <v>0</v>
      </c>
      <c r="P110" s="123">
        <f t="shared" si="42"/>
        <v>0</v>
      </c>
      <c r="Q110" s="123">
        <f t="shared" si="42"/>
        <v>-76300.586332583363</v>
      </c>
      <c r="R110" s="123">
        <f t="shared" si="42"/>
        <v>0</v>
      </c>
      <c r="S110" s="123">
        <f t="shared" si="42"/>
        <v>0</v>
      </c>
      <c r="T110" s="123">
        <f t="shared" si="42"/>
        <v>0</v>
      </c>
      <c r="U110" s="123">
        <f t="shared" si="42"/>
        <v>0</v>
      </c>
      <c r="V110" s="123">
        <f t="shared" si="42"/>
        <v>0</v>
      </c>
      <c r="W110" s="123">
        <f t="shared" si="42"/>
        <v>0</v>
      </c>
      <c r="X110" s="123">
        <f t="shared" si="42"/>
        <v>0</v>
      </c>
      <c r="Y110" s="123">
        <f t="shared" si="42"/>
        <v>0</v>
      </c>
      <c r="Z110" s="123">
        <f t="shared" si="42"/>
        <v>0</v>
      </c>
      <c r="AA110" s="123">
        <f t="shared" si="42"/>
        <v>0</v>
      </c>
      <c r="AB110" s="123">
        <f t="shared" si="42"/>
        <v>0</v>
      </c>
      <c r="AC110" s="123">
        <f t="shared" si="42"/>
        <v>0</v>
      </c>
      <c r="AD110" s="123">
        <f t="shared" si="42"/>
        <v>0</v>
      </c>
      <c r="AE110" s="123">
        <f t="shared" si="42"/>
        <v>0</v>
      </c>
      <c r="AF110" s="123">
        <f t="shared" si="42"/>
        <v>0</v>
      </c>
      <c r="AG110" s="123">
        <f t="shared" si="42"/>
        <v>0</v>
      </c>
      <c r="AH110" s="123">
        <f t="shared" si="42"/>
        <v>0</v>
      </c>
      <c r="AI110" s="123">
        <f t="shared" si="42"/>
        <v>0</v>
      </c>
      <c r="AJ110" s="123">
        <f t="shared" si="42"/>
        <v>0</v>
      </c>
      <c r="AK110" s="123">
        <f t="shared" si="42"/>
        <v>0</v>
      </c>
      <c r="AL110" s="123">
        <f t="shared" si="42"/>
        <v>0</v>
      </c>
      <c r="AM110" s="123">
        <f t="shared" si="42"/>
        <v>0</v>
      </c>
      <c r="AN110" s="123">
        <f t="shared" si="42"/>
        <v>0</v>
      </c>
      <c r="AO110" s="123">
        <f t="shared" si="42"/>
        <v>0</v>
      </c>
      <c r="AP110" s="123">
        <f t="shared" si="42"/>
        <v>0</v>
      </c>
    </row>
    <row r="111" spans="1:42" x14ac:dyDescent="0.2">
      <c r="A111" s="22" t="s">
        <v>304</v>
      </c>
      <c r="B111" s="123">
        <f>B678</f>
        <v>0</v>
      </c>
      <c r="C111" s="123">
        <f t="shared" ref="C111:AP111" si="43">C678</f>
        <v>0</v>
      </c>
      <c r="D111" s="123">
        <f t="shared" si="43"/>
        <v>0</v>
      </c>
      <c r="E111" s="123">
        <f t="shared" si="43"/>
        <v>0</v>
      </c>
      <c r="F111" s="123">
        <f t="shared" si="43"/>
        <v>0</v>
      </c>
      <c r="G111" s="123">
        <f t="shared" si="43"/>
        <v>0</v>
      </c>
      <c r="H111" s="123">
        <f t="shared" si="43"/>
        <v>0</v>
      </c>
      <c r="I111" s="123">
        <f t="shared" si="43"/>
        <v>0</v>
      </c>
      <c r="J111" s="123">
        <f t="shared" si="43"/>
        <v>0</v>
      </c>
      <c r="K111" s="123">
        <f t="shared" si="43"/>
        <v>0</v>
      </c>
      <c r="L111" s="123">
        <f t="shared" si="43"/>
        <v>0</v>
      </c>
      <c r="M111" s="123">
        <f t="shared" si="43"/>
        <v>0</v>
      </c>
      <c r="N111" s="123">
        <f t="shared" si="43"/>
        <v>0</v>
      </c>
      <c r="O111" s="123">
        <f t="shared" si="43"/>
        <v>0</v>
      </c>
      <c r="P111" s="123">
        <f t="shared" si="43"/>
        <v>0</v>
      </c>
      <c r="Q111" s="123">
        <f t="shared" si="43"/>
        <v>0</v>
      </c>
      <c r="R111" s="123">
        <f t="shared" si="43"/>
        <v>0</v>
      </c>
      <c r="S111" s="123">
        <f t="shared" si="43"/>
        <v>0</v>
      </c>
      <c r="T111" s="123">
        <f t="shared" si="43"/>
        <v>0</v>
      </c>
      <c r="U111" s="123">
        <f t="shared" si="43"/>
        <v>0</v>
      </c>
      <c r="V111" s="123">
        <f t="shared" si="43"/>
        <v>0</v>
      </c>
      <c r="W111" s="123">
        <f t="shared" si="43"/>
        <v>0</v>
      </c>
      <c r="X111" s="123">
        <f t="shared" si="43"/>
        <v>0</v>
      </c>
      <c r="Y111" s="123">
        <f t="shared" si="43"/>
        <v>0</v>
      </c>
      <c r="Z111" s="123">
        <f t="shared" si="43"/>
        <v>0</v>
      </c>
      <c r="AA111" s="123">
        <f t="shared" si="43"/>
        <v>0</v>
      </c>
      <c r="AB111" s="123">
        <f t="shared" si="43"/>
        <v>0</v>
      </c>
      <c r="AC111" s="123">
        <f t="shared" si="43"/>
        <v>0</v>
      </c>
      <c r="AD111" s="123">
        <f t="shared" si="43"/>
        <v>0</v>
      </c>
      <c r="AE111" s="123">
        <f t="shared" si="43"/>
        <v>0</v>
      </c>
      <c r="AF111" s="123">
        <f t="shared" si="43"/>
        <v>0</v>
      </c>
      <c r="AG111" s="123">
        <f t="shared" si="43"/>
        <v>0</v>
      </c>
      <c r="AH111" s="123">
        <f t="shared" si="43"/>
        <v>0</v>
      </c>
      <c r="AI111" s="123">
        <f t="shared" si="43"/>
        <v>0</v>
      </c>
      <c r="AJ111" s="123">
        <f t="shared" si="43"/>
        <v>0</v>
      </c>
      <c r="AK111" s="123">
        <f t="shared" si="43"/>
        <v>0</v>
      </c>
      <c r="AL111" s="123">
        <f t="shared" si="43"/>
        <v>0</v>
      </c>
      <c r="AM111" s="123">
        <f t="shared" si="43"/>
        <v>0</v>
      </c>
      <c r="AN111" s="123">
        <f t="shared" si="43"/>
        <v>0</v>
      </c>
      <c r="AO111" s="123">
        <f t="shared" si="43"/>
        <v>0</v>
      </c>
      <c r="AP111" s="123">
        <f t="shared" si="43"/>
        <v>0</v>
      </c>
    </row>
    <row r="112" spans="1:42" x14ac:dyDescent="0.2">
      <c r="A112" s="22" t="s">
        <v>305</v>
      </c>
      <c r="B112" s="124">
        <f>B710</f>
        <v>0</v>
      </c>
      <c r="C112" s="124">
        <f t="shared" ref="C112:AP112" si="44">C710</f>
        <v>0</v>
      </c>
      <c r="D112" s="124">
        <f t="shared" si="44"/>
        <v>0</v>
      </c>
      <c r="E112" s="124">
        <f t="shared" si="44"/>
        <v>0</v>
      </c>
      <c r="F112" s="124">
        <f t="shared" si="44"/>
        <v>0</v>
      </c>
      <c r="G112" s="124">
        <f t="shared" si="44"/>
        <v>0</v>
      </c>
      <c r="H112" s="124">
        <f t="shared" si="44"/>
        <v>0</v>
      </c>
      <c r="I112" s="124">
        <f t="shared" si="44"/>
        <v>0</v>
      </c>
      <c r="J112" s="124">
        <f t="shared" si="44"/>
        <v>0</v>
      </c>
      <c r="K112" s="124">
        <f t="shared" si="44"/>
        <v>0</v>
      </c>
      <c r="L112" s="124">
        <f t="shared" si="44"/>
        <v>0</v>
      </c>
      <c r="M112" s="124">
        <f t="shared" si="44"/>
        <v>0</v>
      </c>
      <c r="N112" s="124">
        <f t="shared" si="44"/>
        <v>0</v>
      </c>
      <c r="O112" s="124">
        <f t="shared" si="44"/>
        <v>0</v>
      </c>
      <c r="P112" s="124">
        <f t="shared" si="44"/>
        <v>0</v>
      </c>
      <c r="Q112" s="124">
        <f t="shared" si="44"/>
        <v>0</v>
      </c>
      <c r="R112" s="124">
        <f t="shared" si="44"/>
        <v>0</v>
      </c>
      <c r="S112" s="124">
        <f t="shared" si="44"/>
        <v>0</v>
      </c>
      <c r="T112" s="124">
        <f t="shared" si="44"/>
        <v>0</v>
      </c>
      <c r="U112" s="124">
        <f t="shared" si="44"/>
        <v>0</v>
      </c>
      <c r="V112" s="124">
        <f t="shared" si="44"/>
        <v>0</v>
      </c>
      <c r="W112" s="124">
        <f t="shared" si="44"/>
        <v>0</v>
      </c>
      <c r="X112" s="124">
        <f t="shared" si="44"/>
        <v>0</v>
      </c>
      <c r="Y112" s="124">
        <f t="shared" si="44"/>
        <v>0</v>
      </c>
      <c r="Z112" s="124">
        <f t="shared" si="44"/>
        <v>0</v>
      </c>
      <c r="AA112" s="124">
        <f t="shared" si="44"/>
        <v>0</v>
      </c>
      <c r="AB112" s="124">
        <f t="shared" si="44"/>
        <v>0</v>
      </c>
      <c r="AC112" s="124">
        <f t="shared" si="44"/>
        <v>0</v>
      </c>
      <c r="AD112" s="124">
        <f t="shared" si="44"/>
        <v>0</v>
      </c>
      <c r="AE112" s="124">
        <f t="shared" si="44"/>
        <v>0</v>
      </c>
      <c r="AF112" s="124">
        <f t="shared" si="44"/>
        <v>0</v>
      </c>
      <c r="AG112" s="124">
        <f t="shared" si="44"/>
        <v>0</v>
      </c>
      <c r="AH112" s="124">
        <f t="shared" si="44"/>
        <v>0</v>
      </c>
      <c r="AI112" s="124">
        <f t="shared" si="44"/>
        <v>0</v>
      </c>
      <c r="AJ112" s="124">
        <f t="shared" si="44"/>
        <v>0</v>
      </c>
      <c r="AK112" s="124">
        <f t="shared" si="44"/>
        <v>0</v>
      </c>
      <c r="AL112" s="124">
        <f t="shared" si="44"/>
        <v>0</v>
      </c>
      <c r="AM112" s="124">
        <f t="shared" si="44"/>
        <v>0</v>
      </c>
      <c r="AN112" s="124">
        <f t="shared" si="44"/>
        <v>0</v>
      </c>
      <c r="AO112" s="124">
        <f t="shared" si="44"/>
        <v>0</v>
      </c>
      <c r="AP112" s="124">
        <f t="shared" si="44"/>
        <v>0</v>
      </c>
    </row>
    <row r="113" spans="1:42" x14ac:dyDescent="0.2">
      <c r="A113" s="22" t="s">
        <v>13</v>
      </c>
      <c r="B113" s="128">
        <f>SUM(B110:B112)</f>
        <v>0</v>
      </c>
      <c r="C113" s="128">
        <f t="shared" ref="C113:AP113" si="45">SUM(C110:C112)</f>
        <v>0</v>
      </c>
      <c r="D113" s="128">
        <f t="shared" si="45"/>
        <v>0</v>
      </c>
      <c r="E113" s="128">
        <f t="shared" si="45"/>
        <v>0</v>
      </c>
      <c r="F113" s="128">
        <f t="shared" si="45"/>
        <v>0</v>
      </c>
      <c r="G113" s="128">
        <f t="shared" si="45"/>
        <v>0</v>
      </c>
      <c r="H113" s="128">
        <f t="shared" si="45"/>
        <v>0</v>
      </c>
      <c r="I113" s="128">
        <f t="shared" si="45"/>
        <v>0</v>
      </c>
      <c r="J113" s="128">
        <f t="shared" si="45"/>
        <v>0</v>
      </c>
      <c r="K113" s="128">
        <f t="shared" si="45"/>
        <v>0</v>
      </c>
      <c r="L113" s="128">
        <f t="shared" si="45"/>
        <v>0</v>
      </c>
      <c r="M113" s="128">
        <f t="shared" si="45"/>
        <v>0</v>
      </c>
      <c r="N113" s="128">
        <f t="shared" si="45"/>
        <v>0</v>
      </c>
      <c r="O113" s="128">
        <f t="shared" si="45"/>
        <v>0</v>
      </c>
      <c r="P113" s="128">
        <f t="shared" si="45"/>
        <v>0</v>
      </c>
      <c r="Q113" s="128">
        <f t="shared" si="45"/>
        <v>-76300.586332583363</v>
      </c>
      <c r="R113" s="128">
        <f t="shared" si="45"/>
        <v>0</v>
      </c>
      <c r="S113" s="128">
        <f t="shared" si="45"/>
        <v>0</v>
      </c>
      <c r="T113" s="128">
        <f t="shared" si="45"/>
        <v>0</v>
      </c>
      <c r="U113" s="128">
        <f t="shared" si="45"/>
        <v>0</v>
      </c>
      <c r="V113" s="128">
        <f t="shared" si="45"/>
        <v>0</v>
      </c>
      <c r="W113" s="128">
        <f t="shared" si="45"/>
        <v>0</v>
      </c>
      <c r="X113" s="128">
        <f t="shared" si="45"/>
        <v>0</v>
      </c>
      <c r="Y113" s="128">
        <f t="shared" si="45"/>
        <v>0</v>
      </c>
      <c r="Z113" s="128">
        <f t="shared" si="45"/>
        <v>0</v>
      </c>
      <c r="AA113" s="128">
        <f t="shared" si="45"/>
        <v>0</v>
      </c>
      <c r="AB113" s="128">
        <f t="shared" si="45"/>
        <v>0</v>
      </c>
      <c r="AC113" s="128">
        <f t="shared" si="45"/>
        <v>0</v>
      </c>
      <c r="AD113" s="128">
        <f t="shared" si="45"/>
        <v>0</v>
      </c>
      <c r="AE113" s="128">
        <f t="shared" si="45"/>
        <v>0</v>
      </c>
      <c r="AF113" s="128">
        <f t="shared" si="45"/>
        <v>0</v>
      </c>
      <c r="AG113" s="128">
        <f t="shared" si="45"/>
        <v>0</v>
      </c>
      <c r="AH113" s="128">
        <f t="shared" si="45"/>
        <v>0</v>
      </c>
      <c r="AI113" s="128">
        <f t="shared" si="45"/>
        <v>0</v>
      </c>
      <c r="AJ113" s="128">
        <f t="shared" si="45"/>
        <v>0</v>
      </c>
      <c r="AK113" s="128">
        <f t="shared" si="45"/>
        <v>0</v>
      </c>
      <c r="AL113" s="128">
        <f t="shared" si="45"/>
        <v>0</v>
      </c>
      <c r="AM113" s="128">
        <f t="shared" si="45"/>
        <v>0</v>
      </c>
      <c r="AN113" s="128">
        <f t="shared" si="45"/>
        <v>0</v>
      </c>
      <c r="AO113" s="128">
        <f t="shared" si="45"/>
        <v>0</v>
      </c>
      <c r="AP113" s="128">
        <f t="shared" si="45"/>
        <v>0</v>
      </c>
    </row>
    <row r="114" spans="1:42" x14ac:dyDescent="0.2">
      <c r="A114" s="204" t="s">
        <v>13</v>
      </c>
      <c r="B114" s="139">
        <f>B100+B108+B113</f>
        <v>-1581411.0375000001</v>
      </c>
      <c r="C114" s="139">
        <f>C$108+C$113</f>
        <v>-5312.4867555055571</v>
      </c>
      <c r="D114" s="139">
        <f t="shared" ref="D114:AP114" si="46">D$108+D$113</f>
        <v>-5314.1662555055564</v>
      </c>
      <c r="E114" s="139">
        <f t="shared" si="46"/>
        <v>-5315.8686930055574</v>
      </c>
      <c r="F114" s="139">
        <f t="shared" si="46"/>
        <v>-5317.5939664430562</v>
      </c>
      <c r="G114" s="139">
        <f t="shared" si="46"/>
        <v>-5319.3418217164935</v>
      </c>
      <c r="H114" s="139">
        <f t="shared" si="46"/>
        <v>-5321.1138533717685</v>
      </c>
      <c r="I114" s="139">
        <f t="shared" si="46"/>
        <v>-5322.9103058184228</v>
      </c>
      <c r="J114" s="139">
        <f t="shared" si="46"/>
        <v>-5324.7313745762449</v>
      </c>
      <c r="K114" s="139">
        <f t="shared" si="46"/>
        <v>-5326.5779075530118</v>
      </c>
      <c r="L114" s="139">
        <f t="shared" si="46"/>
        <v>-5328.4502063541977</v>
      </c>
      <c r="M114" s="139">
        <f t="shared" si="46"/>
        <v>-5330.3489276254149</v>
      </c>
      <c r="N114" s="139">
        <f t="shared" si="46"/>
        <v>-5332.27458442841</v>
      </c>
      <c r="O114" s="139">
        <f t="shared" si="46"/>
        <v>-5334.2277476514828</v>
      </c>
      <c r="P114" s="139">
        <f t="shared" si="46"/>
        <v>-5336.2090474551287</v>
      </c>
      <c r="Q114" s="139">
        <f t="shared" si="46"/>
        <v>-7294.642074753865</v>
      </c>
      <c r="R114" s="139">
        <f t="shared" si="46"/>
        <v>-253.55262722951949</v>
      </c>
      <c r="S114" s="139">
        <f t="shared" si="46"/>
        <v>-255.62193291025778</v>
      </c>
      <c r="T114" s="139">
        <f t="shared" si="46"/>
        <v>37572.623381266982</v>
      </c>
      <c r="U114" s="139">
        <f t="shared" si="46"/>
        <v>-189.49853420133968</v>
      </c>
      <c r="V114" s="139">
        <f t="shared" si="46"/>
        <v>-194.23599755637224</v>
      </c>
      <c r="W114" s="139">
        <f t="shared" si="46"/>
        <v>-199.09189749528286</v>
      </c>
      <c r="X114" s="139">
        <f t="shared" si="46"/>
        <v>-204.06919493266378</v>
      </c>
      <c r="Y114" s="139">
        <f t="shared" si="46"/>
        <v>-209.1709248059833</v>
      </c>
      <c r="Z114" s="139">
        <f t="shared" si="46"/>
        <v>-214.4001979261302</v>
      </c>
      <c r="AA114" s="139">
        <f t="shared" si="46"/>
        <v>8790.408114971382</v>
      </c>
      <c r="AB114" s="139">
        <f t="shared" si="46"/>
        <v>0</v>
      </c>
      <c r="AC114" s="139">
        <f t="shared" si="46"/>
        <v>0</v>
      </c>
      <c r="AD114" s="139">
        <f t="shared" si="46"/>
        <v>0</v>
      </c>
      <c r="AE114" s="139">
        <f t="shared" si="46"/>
        <v>0</v>
      </c>
      <c r="AF114" s="139">
        <f t="shared" si="46"/>
        <v>0</v>
      </c>
      <c r="AG114" s="139">
        <f t="shared" si="46"/>
        <v>0</v>
      </c>
      <c r="AH114" s="139">
        <f t="shared" si="46"/>
        <v>0</v>
      </c>
      <c r="AI114" s="139">
        <f t="shared" si="46"/>
        <v>0</v>
      </c>
      <c r="AJ114" s="139">
        <f t="shared" si="46"/>
        <v>0</v>
      </c>
      <c r="AK114" s="139">
        <f t="shared" si="46"/>
        <v>0</v>
      </c>
      <c r="AL114" s="139">
        <f t="shared" si="46"/>
        <v>0</v>
      </c>
      <c r="AM114" s="139">
        <f t="shared" si="46"/>
        <v>0</v>
      </c>
      <c r="AN114" s="139">
        <f t="shared" si="46"/>
        <v>0</v>
      </c>
      <c r="AO114" s="139">
        <f t="shared" si="46"/>
        <v>0</v>
      </c>
      <c r="AP114" s="139">
        <f t="shared" si="46"/>
        <v>0</v>
      </c>
    </row>
    <row r="115" spans="1:42" x14ac:dyDescent="0.2">
      <c r="A115" s="18"/>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row>
    <row r="116" spans="1:42" x14ac:dyDescent="0.2">
      <c r="A116" s="20" t="s">
        <v>70</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row>
    <row r="117" spans="1:42" x14ac:dyDescent="0.2">
      <c r="A117" s="18" t="s">
        <v>217</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row>
    <row r="118" spans="1:42" x14ac:dyDescent="0.2">
      <c r="A118" s="90" t="s">
        <v>261</v>
      </c>
      <c r="B118" s="123">
        <f>C562+C568</f>
        <v>0</v>
      </c>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3"/>
      <c r="AL118" s="123"/>
      <c r="AM118" s="123"/>
      <c r="AN118" s="123"/>
      <c r="AO118" s="123"/>
      <c r="AP118" s="123"/>
    </row>
    <row r="119" spans="1:42" x14ac:dyDescent="0.2">
      <c r="A119" s="90" t="s">
        <v>262</v>
      </c>
      <c r="B119" s="123">
        <f>C575</f>
        <v>0</v>
      </c>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row>
    <row r="120" spans="1:42" x14ac:dyDescent="0.2">
      <c r="A120" s="90" t="s">
        <v>218</v>
      </c>
      <c r="B120" s="123">
        <f>$B$614</f>
        <v>891474.11602686718</v>
      </c>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3"/>
      <c r="AL120" s="123"/>
      <c r="AM120" s="123"/>
      <c r="AN120" s="123"/>
      <c r="AO120" s="123"/>
      <c r="AP120" s="123"/>
    </row>
    <row r="121" spans="1:42" x14ac:dyDescent="0.2">
      <c r="A121" s="90" t="s">
        <v>13</v>
      </c>
      <c r="B121" s="128">
        <f>SUM(B118:B120)</f>
        <v>891474.11602686718</v>
      </c>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row>
    <row r="122" spans="1:42" x14ac:dyDescent="0.2">
      <c r="A122" s="18" t="s">
        <v>216</v>
      </c>
      <c r="B122" s="123">
        <f>-B114-B120</f>
        <v>689936.92147313291</v>
      </c>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row>
    <row r="123" spans="1:42" x14ac:dyDescent="0.2">
      <c r="A123" s="18" t="s">
        <v>215</v>
      </c>
      <c r="B123" s="124">
        <v>0</v>
      </c>
      <c r="C123" s="124">
        <f>-C601</f>
        <v>-32847.415546997967</v>
      </c>
      <c r="D123" s="124">
        <f t="shared" ref="D123:AP123" si="47">-D601</f>
        <v>-34369.773707339416</v>
      </c>
      <c r="E123" s="124">
        <f t="shared" si="47"/>
        <v>-35949.891578709925</v>
      </c>
      <c r="F123" s="124">
        <f t="shared" si="47"/>
        <v>-37591.501184166009</v>
      </c>
      <c r="G123" s="124">
        <f t="shared" si="47"/>
        <v>-39295.4039839365</v>
      </c>
      <c r="H123" s="124">
        <f t="shared" si="47"/>
        <v>-41063.968964507905</v>
      </c>
      <c r="I123" s="124">
        <f t="shared" si="47"/>
        <v>-42900.426034063275</v>
      </c>
      <c r="J123" s="124">
        <f t="shared" si="47"/>
        <v>-44806.592690329097</v>
      </c>
      <c r="K123" s="124">
        <f t="shared" si="47"/>
        <v>-46786.663599371968</v>
      </c>
      <c r="L123" s="124">
        <f t="shared" si="47"/>
        <v>-48841.920986350771</v>
      </c>
      <c r="M123" s="124">
        <f t="shared" si="47"/>
        <v>-50975.233439883814</v>
      </c>
      <c r="N123" s="124">
        <f t="shared" si="47"/>
        <v>-53190.350051140922</v>
      </c>
      <c r="O123" s="124">
        <f t="shared" si="47"/>
        <v>-55490.397085612945</v>
      </c>
      <c r="P123" s="124">
        <f t="shared" si="47"/>
        <v>-57878.622211889873</v>
      </c>
      <c r="Q123" s="124">
        <f t="shared" si="47"/>
        <v>-60357.630035827664</v>
      </c>
      <c r="R123" s="124">
        <f t="shared" si="47"/>
        <v>-66844.51455803687</v>
      </c>
      <c r="S123" s="124">
        <f t="shared" si="47"/>
        <v>-69672.959406159076</v>
      </c>
      <c r="T123" s="124">
        <f t="shared" si="47"/>
        <v>-72610.850962543511</v>
      </c>
      <c r="U123" s="124">
        <f t="shared" si="47"/>
        <v>0</v>
      </c>
      <c r="V123" s="124">
        <f t="shared" si="47"/>
        <v>0</v>
      </c>
      <c r="W123" s="124">
        <f t="shared" si="47"/>
        <v>0</v>
      </c>
      <c r="X123" s="124">
        <f t="shared" si="47"/>
        <v>0</v>
      </c>
      <c r="Y123" s="124">
        <f t="shared" si="47"/>
        <v>0</v>
      </c>
      <c r="Z123" s="124">
        <f t="shared" si="47"/>
        <v>0</v>
      </c>
      <c r="AA123" s="124">
        <f t="shared" si="47"/>
        <v>0</v>
      </c>
      <c r="AB123" s="124">
        <f t="shared" si="47"/>
        <v>0</v>
      </c>
      <c r="AC123" s="124">
        <f t="shared" si="47"/>
        <v>0</v>
      </c>
      <c r="AD123" s="124">
        <f t="shared" si="47"/>
        <v>0</v>
      </c>
      <c r="AE123" s="124">
        <f t="shared" si="47"/>
        <v>0</v>
      </c>
      <c r="AF123" s="124">
        <f t="shared" si="47"/>
        <v>0</v>
      </c>
      <c r="AG123" s="124">
        <f t="shared" si="47"/>
        <v>0</v>
      </c>
      <c r="AH123" s="124">
        <f t="shared" si="47"/>
        <v>0</v>
      </c>
      <c r="AI123" s="124">
        <f t="shared" si="47"/>
        <v>0</v>
      </c>
      <c r="AJ123" s="124">
        <f t="shared" si="47"/>
        <v>0</v>
      </c>
      <c r="AK123" s="124">
        <f t="shared" si="47"/>
        <v>0</v>
      </c>
      <c r="AL123" s="124">
        <f t="shared" si="47"/>
        <v>0</v>
      </c>
      <c r="AM123" s="124">
        <f t="shared" si="47"/>
        <v>0</v>
      </c>
      <c r="AN123" s="124">
        <f t="shared" si="47"/>
        <v>0</v>
      </c>
      <c r="AO123" s="124">
        <f t="shared" si="47"/>
        <v>0</v>
      </c>
      <c r="AP123" s="124">
        <f t="shared" si="47"/>
        <v>0</v>
      </c>
    </row>
    <row r="124" spans="1:42" x14ac:dyDescent="0.2">
      <c r="A124" s="205" t="s">
        <v>13</v>
      </c>
      <c r="B124" s="123">
        <f>SUM(B121:B123)</f>
        <v>1581411.0375000001</v>
      </c>
      <c r="C124" s="128">
        <f>SUM(C121:C123)</f>
        <v>-32847.415546997967</v>
      </c>
      <c r="D124" s="128">
        <f t="shared" ref="D124:AP124" si="48">SUM(D121:D123)</f>
        <v>-34369.773707339416</v>
      </c>
      <c r="E124" s="128">
        <f t="shared" si="48"/>
        <v>-35949.891578709925</v>
      </c>
      <c r="F124" s="128">
        <f t="shared" si="48"/>
        <v>-37591.501184166009</v>
      </c>
      <c r="G124" s="128">
        <f t="shared" si="48"/>
        <v>-39295.4039839365</v>
      </c>
      <c r="H124" s="128">
        <f t="shared" si="48"/>
        <v>-41063.968964507905</v>
      </c>
      <c r="I124" s="128">
        <f t="shared" si="48"/>
        <v>-42900.426034063275</v>
      </c>
      <c r="J124" s="128">
        <f t="shared" si="48"/>
        <v>-44806.592690329097</v>
      </c>
      <c r="K124" s="128">
        <f t="shared" si="48"/>
        <v>-46786.663599371968</v>
      </c>
      <c r="L124" s="128">
        <f t="shared" si="48"/>
        <v>-48841.920986350771</v>
      </c>
      <c r="M124" s="128">
        <f t="shared" si="48"/>
        <v>-50975.233439883814</v>
      </c>
      <c r="N124" s="128">
        <f t="shared" si="48"/>
        <v>-53190.350051140922</v>
      </c>
      <c r="O124" s="128">
        <f t="shared" si="48"/>
        <v>-55490.397085612945</v>
      </c>
      <c r="P124" s="128">
        <f t="shared" si="48"/>
        <v>-57878.622211889873</v>
      </c>
      <c r="Q124" s="128">
        <f t="shared" si="48"/>
        <v>-60357.630035827664</v>
      </c>
      <c r="R124" s="128">
        <f t="shared" si="48"/>
        <v>-66844.51455803687</v>
      </c>
      <c r="S124" s="128">
        <f t="shared" si="48"/>
        <v>-69672.959406159076</v>
      </c>
      <c r="T124" s="128">
        <f t="shared" si="48"/>
        <v>-72610.850962543511</v>
      </c>
      <c r="U124" s="128">
        <f t="shared" si="48"/>
        <v>0</v>
      </c>
      <c r="V124" s="128">
        <f t="shared" si="48"/>
        <v>0</v>
      </c>
      <c r="W124" s="128">
        <f t="shared" si="48"/>
        <v>0</v>
      </c>
      <c r="X124" s="128">
        <f t="shared" si="48"/>
        <v>0</v>
      </c>
      <c r="Y124" s="128">
        <f t="shared" si="48"/>
        <v>0</v>
      </c>
      <c r="Z124" s="128">
        <f t="shared" si="48"/>
        <v>0</v>
      </c>
      <c r="AA124" s="128">
        <f t="shared" si="48"/>
        <v>0</v>
      </c>
      <c r="AB124" s="128">
        <f t="shared" si="48"/>
        <v>0</v>
      </c>
      <c r="AC124" s="128">
        <f t="shared" si="48"/>
        <v>0</v>
      </c>
      <c r="AD124" s="128">
        <f t="shared" si="48"/>
        <v>0</v>
      </c>
      <c r="AE124" s="128">
        <f t="shared" si="48"/>
        <v>0</v>
      </c>
      <c r="AF124" s="128">
        <f t="shared" si="48"/>
        <v>0</v>
      </c>
      <c r="AG124" s="128">
        <f t="shared" si="48"/>
        <v>0</v>
      </c>
      <c r="AH124" s="128">
        <f t="shared" si="48"/>
        <v>0</v>
      </c>
      <c r="AI124" s="128">
        <f t="shared" si="48"/>
        <v>0</v>
      </c>
      <c r="AJ124" s="128">
        <f t="shared" si="48"/>
        <v>0</v>
      </c>
      <c r="AK124" s="128">
        <f t="shared" si="48"/>
        <v>0</v>
      </c>
      <c r="AL124" s="128">
        <f t="shared" si="48"/>
        <v>0</v>
      </c>
      <c r="AM124" s="128">
        <f t="shared" si="48"/>
        <v>0</v>
      </c>
      <c r="AN124" s="128">
        <f t="shared" si="48"/>
        <v>0</v>
      </c>
      <c r="AO124" s="128">
        <f t="shared" si="48"/>
        <v>0</v>
      </c>
      <c r="AP124" s="128">
        <f t="shared" si="48"/>
        <v>0</v>
      </c>
    </row>
    <row r="125" spans="1:42" s="206" customFormat="1" ht="13.5" thickBot="1" x14ac:dyDescent="0.25">
      <c r="A125" s="205"/>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row>
    <row r="126" spans="1:42" ht="13.5" thickTop="1" x14ac:dyDescent="0.2">
      <c r="A126" s="84" t="s">
        <v>266</v>
      </c>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row>
    <row r="127" spans="1:42" x14ac:dyDescent="0.2">
      <c r="A127" s="20" t="s">
        <v>267</v>
      </c>
    </row>
    <row r="128" spans="1:42" x14ac:dyDescent="0.2">
      <c r="A128" s="90" t="s">
        <v>216</v>
      </c>
      <c r="B128" s="123">
        <f t="shared" ref="B128:AP128" si="49">-B122</f>
        <v>-689936.92147313291</v>
      </c>
      <c r="C128" s="123">
        <f t="shared" si="49"/>
        <v>0</v>
      </c>
      <c r="D128" s="123">
        <f t="shared" si="49"/>
        <v>0</v>
      </c>
      <c r="E128" s="123">
        <f t="shared" si="49"/>
        <v>0</v>
      </c>
      <c r="F128" s="123">
        <f t="shared" si="49"/>
        <v>0</v>
      </c>
      <c r="G128" s="123">
        <f t="shared" si="49"/>
        <v>0</v>
      </c>
      <c r="H128" s="123">
        <f t="shared" si="49"/>
        <v>0</v>
      </c>
      <c r="I128" s="123">
        <f t="shared" si="49"/>
        <v>0</v>
      </c>
      <c r="J128" s="123">
        <f t="shared" si="49"/>
        <v>0</v>
      </c>
      <c r="K128" s="123">
        <f t="shared" si="49"/>
        <v>0</v>
      </c>
      <c r="L128" s="123">
        <f t="shared" si="49"/>
        <v>0</v>
      </c>
      <c r="M128" s="123">
        <f t="shared" si="49"/>
        <v>0</v>
      </c>
      <c r="N128" s="123">
        <f t="shared" si="49"/>
        <v>0</v>
      </c>
      <c r="O128" s="123">
        <f t="shared" si="49"/>
        <v>0</v>
      </c>
      <c r="P128" s="123">
        <f t="shared" si="49"/>
        <v>0</v>
      </c>
      <c r="Q128" s="123">
        <f t="shared" si="49"/>
        <v>0</v>
      </c>
      <c r="R128" s="123">
        <f t="shared" si="49"/>
        <v>0</v>
      </c>
      <c r="S128" s="123">
        <f t="shared" si="49"/>
        <v>0</v>
      </c>
      <c r="T128" s="123">
        <f t="shared" si="49"/>
        <v>0</v>
      </c>
      <c r="U128" s="123">
        <f t="shared" si="49"/>
        <v>0</v>
      </c>
      <c r="V128" s="123">
        <f t="shared" si="49"/>
        <v>0</v>
      </c>
      <c r="W128" s="123">
        <f t="shared" si="49"/>
        <v>0</v>
      </c>
      <c r="X128" s="123">
        <f t="shared" si="49"/>
        <v>0</v>
      </c>
      <c r="Y128" s="123">
        <f t="shared" si="49"/>
        <v>0</v>
      </c>
      <c r="Z128" s="123">
        <f t="shared" si="49"/>
        <v>0</v>
      </c>
      <c r="AA128" s="123">
        <f t="shared" si="49"/>
        <v>0</v>
      </c>
      <c r="AB128" s="123">
        <f t="shared" si="49"/>
        <v>0</v>
      </c>
      <c r="AC128" s="123">
        <f t="shared" si="49"/>
        <v>0</v>
      </c>
      <c r="AD128" s="123">
        <f t="shared" si="49"/>
        <v>0</v>
      </c>
      <c r="AE128" s="123">
        <f t="shared" si="49"/>
        <v>0</v>
      </c>
      <c r="AF128" s="123">
        <f t="shared" si="49"/>
        <v>0</v>
      </c>
      <c r="AG128" s="123">
        <f t="shared" si="49"/>
        <v>0</v>
      </c>
      <c r="AH128" s="123">
        <f t="shared" si="49"/>
        <v>0</v>
      </c>
      <c r="AI128" s="123">
        <f t="shared" si="49"/>
        <v>0</v>
      </c>
      <c r="AJ128" s="123">
        <f t="shared" si="49"/>
        <v>0</v>
      </c>
      <c r="AK128" s="123">
        <f t="shared" si="49"/>
        <v>0</v>
      </c>
      <c r="AL128" s="123">
        <f t="shared" si="49"/>
        <v>0</v>
      </c>
      <c r="AM128" s="123">
        <f t="shared" si="49"/>
        <v>0</v>
      </c>
      <c r="AN128" s="123">
        <f t="shared" si="49"/>
        <v>0</v>
      </c>
      <c r="AO128" s="123">
        <f t="shared" si="49"/>
        <v>0</v>
      </c>
      <c r="AP128" s="123">
        <f t="shared" si="49"/>
        <v>0</v>
      </c>
    </row>
    <row r="129" spans="1:42" x14ac:dyDescent="0.2">
      <c r="A129" s="90" t="s">
        <v>265</v>
      </c>
      <c r="B129" s="124">
        <f>B89+B114+B124</f>
        <v>0</v>
      </c>
      <c r="C129" s="124">
        <f>C89+C114+C124</f>
        <v>20815.046806421793</v>
      </c>
      <c r="D129" s="124">
        <f t="shared" ref="D129:AP129" si="50">D89+D114+D124</f>
        <v>20942.310839904072</v>
      </c>
      <c r="E129" s="124">
        <f t="shared" si="50"/>
        <v>21068.634520020962</v>
      </c>
      <c r="F129" s="124">
        <f t="shared" si="50"/>
        <v>21194.441637938355</v>
      </c>
      <c r="G129" s="124">
        <f t="shared" si="50"/>
        <v>21319.235957966601</v>
      </c>
      <c r="H129" s="124">
        <f t="shared" si="50"/>
        <v>21442.981310446972</v>
      </c>
      <c r="I129" s="124">
        <f t="shared" si="50"/>
        <v>21565.867749459969</v>
      </c>
      <c r="J129" s="124">
        <f t="shared" si="50"/>
        <v>21687.627921495863</v>
      </c>
      <c r="K129" s="124">
        <f t="shared" si="50"/>
        <v>21808.68268738022</v>
      </c>
      <c r="L129" s="124">
        <f t="shared" si="50"/>
        <v>21928.529412824617</v>
      </c>
      <c r="M129" s="124">
        <f t="shared" si="50"/>
        <v>22047.126908356528</v>
      </c>
      <c r="N129" s="124">
        <f t="shared" si="50"/>
        <v>22164.663883997389</v>
      </c>
      <c r="O129" s="124">
        <f t="shared" si="50"/>
        <v>22281.093434057577</v>
      </c>
      <c r="P129" s="124">
        <f t="shared" si="50"/>
        <v>22396.372528955326</v>
      </c>
      <c r="Q129" s="124">
        <f t="shared" si="50"/>
        <v>20553.800817888419</v>
      </c>
      <c r="R129" s="124">
        <f t="shared" si="50"/>
        <v>22867.384502917164</v>
      </c>
      <c r="S129" s="124">
        <f t="shared" si="50"/>
        <v>22914.884079817013</v>
      </c>
      <c r="T129" s="124">
        <f t="shared" si="50"/>
        <v>60791.615940947086</v>
      </c>
      <c r="U129" s="124">
        <f t="shared" si="50"/>
        <v>98264.36799679212</v>
      </c>
      <c r="V129" s="124">
        <f t="shared" si="50"/>
        <v>98445.00219671191</v>
      </c>
      <c r="W129" s="124">
        <f t="shared" si="50"/>
        <v>98618.102251629723</v>
      </c>
      <c r="X129" s="124">
        <f t="shared" si="50"/>
        <v>98785.429807920475</v>
      </c>
      <c r="Y129" s="124">
        <f t="shared" si="50"/>
        <v>98944.740553118478</v>
      </c>
      <c r="Z129" s="124">
        <f t="shared" si="50"/>
        <v>99096.78406694642</v>
      </c>
      <c r="AA129" s="124">
        <f t="shared" si="50"/>
        <v>108251.47198646577</v>
      </c>
      <c r="AB129" s="124">
        <f t="shared" si="50"/>
        <v>0</v>
      </c>
      <c r="AC129" s="124">
        <f t="shared" si="50"/>
        <v>0</v>
      </c>
      <c r="AD129" s="124">
        <f t="shared" si="50"/>
        <v>0</v>
      </c>
      <c r="AE129" s="124">
        <f t="shared" si="50"/>
        <v>0</v>
      </c>
      <c r="AF129" s="124">
        <f t="shared" si="50"/>
        <v>0</v>
      </c>
      <c r="AG129" s="124">
        <f t="shared" si="50"/>
        <v>0</v>
      </c>
      <c r="AH129" s="124">
        <f t="shared" si="50"/>
        <v>0</v>
      </c>
      <c r="AI129" s="124">
        <f t="shared" si="50"/>
        <v>0</v>
      </c>
      <c r="AJ129" s="124">
        <f t="shared" si="50"/>
        <v>0</v>
      </c>
      <c r="AK129" s="124">
        <f t="shared" si="50"/>
        <v>0</v>
      </c>
      <c r="AL129" s="124">
        <f t="shared" si="50"/>
        <v>0</v>
      </c>
      <c r="AM129" s="124">
        <f t="shared" si="50"/>
        <v>0</v>
      </c>
      <c r="AN129" s="124">
        <f t="shared" si="50"/>
        <v>0</v>
      </c>
      <c r="AO129" s="124">
        <f t="shared" si="50"/>
        <v>0</v>
      </c>
      <c r="AP129" s="124">
        <f t="shared" si="50"/>
        <v>0</v>
      </c>
    </row>
    <row r="130" spans="1:42" x14ac:dyDescent="0.2">
      <c r="A130" s="208" t="s">
        <v>13</v>
      </c>
      <c r="B130" s="139">
        <f>SUM(B128:B129)</f>
        <v>-689936.92147313291</v>
      </c>
      <c r="C130" s="139">
        <f t="shared" ref="C130:AP130" si="51">SUM(C128:C129)</f>
        <v>20815.046806421793</v>
      </c>
      <c r="D130" s="139">
        <f t="shared" si="51"/>
        <v>20942.310839904072</v>
      </c>
      <c r="E130" s="139">
        <f t="shared" si="51"/>
        <v>21068.634520020962</v>
      </c>
      <c r="F130" s="139">
        <f t="shared" si="51"/>
        <v>21194.441637938355</v>
      </c>
      <c r="G130" s="139">
        <f t="shared" si="51"/>
        <v>21319.235957966601</v>
      </c>
      <c r="H130" s="139">
        <f t="shared" si="51"/>
        <v>21442.981310446972</v>
      </c>
      <c r="I130" s="139">
        <f t="shared" si="51"/>
        <v>21565.867749459969</v>
      </c>
      <c r="J130" s="139">
        <f t="shared" si="51"/>
        <v>21687.627921495863</v>
      </c>
      <c r="K130" s="139">
        <f t="shared" si="51"/>
        <v>21808.68268738022</v>
      </c>
      <c r="L130" s="139">
        <f t="shared" si="51"/>
        <v>21928.529412824617</v>
      </c>
      <c r="M130" s="139">
        <f t="shared" si="51"/>
        <v>22047.126908356528</v>
      </c>
      <c r="N130" s="139">
        <f t="shared" si="51"/>
        <v>22164.663883997389</v>
      </c>
      <c r="O130" s="139">
        <f t="shared" si="51"/>
        <v>22281.093434057577</v>
      </c>
      <c r="P130" s="139">
        <f t="shared" si="51"/>
        <v>22396.372528955326</v>
      </c>
      <c r="Q130" s="139">
        <f t="shared" si="51"/>
        <v>20553.800817888419</v>
      </c>
      <c r="R130" s="139">
        <f t="shared" si="51"/>
        <v>22867.384502917164</v>
      </c>
      <c r="S130" s="139">
        <f t="shared" si="51"/>
        <v>22914.884079817013</v>
      </c>
      <c r="T130" s="139">
        <f t="shared" si="51"/>
        <v>60791.615940947086</v>
      </c>
      <c r="U130" s="139">
        <f t="shared" si="51"/>
        <v>98264.36799679212</v>
      </c>
      <c r="V130" s="139">
        <f t="shared" si="51"/>
        <v>98445.00219671191</v>
      </c>
      <c r="W130" s="139">
        <f t="shared" si="51"/>
        <v>98618.102251629723</v>
      </c>
      <c r="X130" s="139">
        <f t="shared" si="51"/>
        <v>98785.429807920475</v>
      </c>
      <c r="Y130" s="139">
        <f t="shared" si="51"/>
        <v>98944.740553118478</v>
      </c>
      <c r="Z130" s="139">
        <f t="shared" si="51"/>
        <v>99096.78406694642</v>
      </c>
      <c r="AA130" s="139">
        <f t="shared" si="51"/>
        <v>108251.47198646577</v>
      </c>
      <c r="AB130" s="139">
        <f t="shared" si="51"/>
        <v>0</v>
      </c>
      <c r="AC130" s="139">
        <f t="shared" si="51"/>
        <v>0</v>
      </c>
      <c r="AD130" s="139">
        <f t="shared" si="51"/>
        <v>0</v>
      </c>
      <c r="AE130" s="139">
        <f t="shared" si="51"/>
        <v>0</v>
      </c>
      <c r="AF130" s="139">
        <f t="shared" si="51"/>
        <v>0</v>
      </c>
      <c r="AG130" s="139">
        <f t="shared" si="51"/>
        <v>0</v>
      </c>
      <c r="AH130" s="139">
        <f t="shared" si="51"/>
        <v>0</v>
      </c>
      <c r="AI130" s="139">
        <f t="shared" si="51"/>
        <v>0</v>
      </c>
      <c r="AJ130" s="139">
        <f t="shared" si="51"/>
        <v>0</v>
      </c>
      <c r="AK130" s="139">
        <f t="shared" si="51"/>
        <v>0</v>
      </c>
      <c r="AL130" s="139">
        <f t="shared" si="51"/>
        <v>0</v>
      </c>
      <c r="AM130" s="139">
        <f t="shared" si="51"/>
        <v>0</v>
      </c>
      <c r="AN130" s="139">
        <f t="shared" si="51"/>
        <v>0</v>
      </c>
      <c r="AO130" s="139">
        <f t="shared" si="51"/>
        <v>0</v>
      </c>
      <c r="AP130" s="139">
        <f t="shared" si="51"/>
        <v>0</v>
      </c>
    </row>
    <row r="131" spans="1:42" x14ac:dyDescent="0.2">
      <c r="A131" s="18"/>
    </row>
    <row r="132" spans="1:42" x14ac:dyDescent="0.2">
      <c r="A132" s="20" t="s">
        <v>268</v>
      </c>
    </row>
    <row r="133" spans="1:42" x14ac:dyDescent="0.2">
      <c r="A133" s="90" t="s">
        <v>2</v>
      </c>
    </row>
    <row r="134" spans="1:42" x14ac:dyDescent="0.2">
      <c r="A134" s="91" t="s">
        <v>5</v>
      </c>
      <c r="B134" s="123"/>
      <c r="C134" s="123">
        <f>C$535</f>
        <v>0</v>
      </c>
      <c r="D134" s="123">
        <f t="shared" ref="D134:AP134" si="52">D$535</f>
        <v>0</v>
      </c>
      <c r="E134" s="123">
        <f t="shared" si="52"/>
        <v>0</v>
      </c>
      <c r="F134" s="123">
        <f t="shared" si="52"/>
        <v>0</v>
      </c>
      <c r="G134" s="123">
        <f t="shared" si="52"/>
        <v>0</v>
      </c>
      <c r="H134" s="123">
        <f t="shared" si="52"/>
        <v>0</v>
      </c>
      <c r="I134" s="123">
        <f t="shared" si="52"/>
        <v>0</v>
      </c>
      <c r="J134" s="123">
        <f t="shared" si="52"/>
        <v>0</v>
      </c>
      <c r="K134" s="123">
        <f t="shared" si="52"/>
        <v>0</v>
      </c>
      <c r="L134" s="123">
        <f t="shared" si="52"/>
        <v>0</v>
      </c>
      <c r="M134" s="123">
        <f t="shared" si="52"/>
        <v>0</v>
      </c>
      <c r="N134" s="123">
        <f t="shared" si="52"/>
        <v>0</v>
      </c>
      <c r="O134" s="123">
        <f t="shared" si="52"/>
        <v>0</v>
      </c>
      <c r="P134" s="123">
        <f t="shared" si="52"/>
        <v>0</v>
      </c>
      <c r="Q134" s="123">
        <f t="shared" si="52"/>
        <v>0</v>
      </c>
      <c r="R134" s="123">
        <f t="shared" si="52"/>
        <v>0</v>
      </c>
      <c r="S134" s="123">
        <f t="shared" si="52"/>
        <v>0</v>
      </c>
      <c r="T134" s="123">
        <f t="shared" si="52"/>
        <v>0</v>
      </c>
      <c r="U134" s="123">
        <f t="shared" si="52"/>
        <v>0</v>
      </c>
      <c r="V134" s="123">
        <f t="shared" si="52"/>
        <v>0</v>
      </c>
      <c r="W134" s="123">
        <f t="shared" si="52"/>
        <v>0</v>
      </c>
      <c r="X134" s="123">
        <f t="shared" si="52"/>
        <v>0</v>
      </c>
      <c r="Y134" s="123">
        <f t="shared" si="52"/>
        <v>0</v>
      </c>
      <c r="Z134" s="123">
        <f t="shared" si="52"/>
        <v>0</v>
      </c>
      <c r="AA134" s="123">
        <f t="shared" si="52"/>
        <v>0</v>
      </c>
      <c r="AB134" s="123">
        <f t="shared" si="52"/>
        <v>0</v>
      </c>
      <c r="AC134" s="123">
        <f t="shared" si="52"/>
        <v>0</v>
      </c>
      <c r="AD134" s="123">
        <f t="shared" si="52"/>
        <v>0</v>
      </c>
      <c r="AE134" s="123">
        <f t="shared" si="52"/>
        <v>0</v>
      </c>
      <c r="AF134" s="123">
        <f t="shared" si="52"/>
        <v>0</v>
      </c>
      <c r="AG134" s="123">
        <f t="shared" si="52"/>
        <v>0</v>
      </c>
      <c r="AH134" s="123">
        <f t="shared" si="52"/>
        <v>0</v>
      </c>
      <c r="AI134" s="123">
        <f t="shared" si="52"/>
        <v>0</v>
      </c>
      <c r="AJ134" s="123">
        <f t="shared" si="52"/>
        <v>0</v>
      </c>
      <c r="AK134" s="123">
        <f t="shared" si="52"/>
        <v>0</v>
      </c>
      <c r="AL134" s="123">
        <f t="shared" si="52"/>
        <v>0</v>
      </c>
      <c r="AM134" s="123">
        <f t="shared" si="52"/>
        <v>0</v>
      </c>
      <c r="AN134" s="123">
        <f t="shared" si="52"/>
        <v>0</v>
      </c>
      <c r="AO134" s="123">
        <f t="shared" si="52"/>
        <v>0</v>
      </c>
      <c r="AP134" s="123">
        <f t="shared" si="52"/>
        <v>0</v>
      </c>
    </row>
    <row r="135" spans="1:42" x14ac:dyDescent="0.2">
      <c r="A135" s="91" t="s">
        <v>4</v>
      </c>
      <c r="B135" s="124"/>
      <c r="C135" s="124">
        <f>C$541</f>
        <v>426980.980125</v>
      </c>
      <c r="D135" s="124">
        <f t="shared" ref="D135:AP135" si="53">D$541</f>
        <v>0</v>
      </c>
      <c r="E135" s="124">
        <f t="shared" si="53"/>
        <v>0</v>
      </c>
      <c r="F135" s="124">
        <f t="shared" si="53"/>
        <v>0</v>
      </c>
      <c r="G135" s="124">
        <f t="shared" si="53"/>
        <v>0</v>
      </c>
      <c r="H135" s="124">
        <f t="shared" si="53"/>
        <v>0</v>
      </c>
      <c r="I135" s="124">
        <f t="shared" si="53"/>
        <v>0</v>
      </c>
      <c r="J135" s="124">
        <f t="shared" si="53"/>
        <v>0</v>
      </c>
      <c r="K135" s="124">
        <f t="shared" si="53"/>
        <v>0</v>
      </c>
      <c r="L135" s="124">
        <f t="shared" si="53"/>
        <v>0</v>
      </c>
      <c r="M135" s="124">
        <f t="shared" si="53"/>
        <v>0</v>
      </c>
      <c r="N135" s="124">
        <f t="shared" si="53"/>
        <v>0</v>
      </c>
      <c r="O135" s="124">
        <f t="shared" si="53"/>
        <v>0</v>
      </c>
      <c r="P135" s="124">
        <f t="shared" si="53"/>
        <v>0</v>
      </c>
      <c r="Q135" s="124">
        <f t="shared" si="53"/>
        <v>0</v>
      </c>
      <c r="R135" s="124">
        <f t="shared" si="53"/>
        <v>0</v>
      </c>
      <c r="S135" s="124">
        <f t="shared" si="53"/>
        <v>0</v>
      </c>
      <c r="T135" s="124">
        <f t="shared" si="53"/>
        <v>0</v>
      </c>
      <c r="U135" s="124">
        <f t="shared" si="53"/>
        <v>0</v>
      </c>
      <c r="V135" s="124">
        <f t="shared" si="53"/>
        <v>0</v>
      </c>
      <c r="W135" s="124">
        <f t="shared" si="53"/>
        <v>0</v>
      </c>
      <c r="X135" s="124">
        <f t="shared" si="53"/>
        <v>0</v>
      </c>
      <c r="Y135" s="124">
        <f t="shared" si="53"/>
        <v>0</v>
      </c>
      <c r="Z135" s="124">
        <f t="shared" si="53"/>
        <v>0</v>
      </c>
      <c r="AA135" s="124">
        <f t="shared" si="53"/>
        <v>0</v>
      </c>
      <c r="AB135" s="124">
        <f t="shared" si="53"/>
        <v>0</v>
      </c>
      <c r="AC135" s="124">
        <f t="shared" si="53"/>
        <v>0</v>
      </c>
      <c r="AD135" s="124">
        <f t="shared" si="53"/>
        <v>0</v>
      </c>
      <c r="AE135" s="124">
        <f t="shared" si="53"/>
        <v>0</v>
      </c>
      <c r="AF135" s="124">
        <f t="shared" si="53"/>
        <v>0</v>
      </c>
      <c r="AG135" s="124">
        <f t="shared" si="53"/>
        <v>0</v>
      </c>
      <c r="AH135" s="124">
        <f t="shared" si="53"/>
        <v>0</v>
      </c>
      <c r="AI135" s="124">
        <f t="shared" si="53"/>
        <v>0</v>
      </c>
      <c r="AJ135" s="124">
        <f t="shared" si="53"/>
        <v>0</v>
      </c>
      <c r="AK135" s="124">
        <f t="shared" si="53"/>
        <v>0</v>
      </c>
      <c r="AL135" s="124">
        <f t="shared" si="53"/>
        <v>0</v>
      </c>
      <c r="AM135" s="124">
        <f t="shared" si="53"/>
        <v>0</v>
      </c>
      <c r="AN135" s="124">
        <f t="shared" si="53"/>
        <v>0</v>
      </c>
      <c r="AO135" s="124">
        <f t="shared" si="53"/>
        <v>0</v>
      </c>
      <c r="AP135" s="124">
        <f t="shared" si="53"/>
        <v>0</v>
      </c>
    </row>
    <row r="136" spans="1:42" x14ac:dyDescent="0.2">
      <c r="A136" s="91" t="s">
        <v>13</v>
      </c>
      <c r="B136" s="123"/>
      <c r="C136" s="123">
        <f>SUM(C134:C135)</f>
        <v>426980.980125</v>
      </c>
      <c r="D136" s="123">
        <f t="shared" ref="D136:AP136" si="54">SUM(D134:D135)</f>
        <v>0</v>
      </c>
      <c r="E136" s="123">
        <f t="shared" si="54"/>
        <v>0</v>
      </c>
      <c r="F136" s="123">
        <f t="shared" si="54"/>
        <v>0</v>
      </c>
      <c r="G136" s="123">
        <f t="shared" si="54"/>
        <v>0</v>
      </c>
      <c r="H136" s="123">
        <f t="shared" si="54"/>
        <v>0</v>
      </c>
      <c r="I136" s="123">
        <f t="shared" si="54"/>
        <v>0</v>
      </c>
      <c r="J136" s="123">
        <f t="shared" si="54"/>
        <v>0</v>
      </c>
      <c r="K136" s="123">
        <f t="shared" si="54"/>
        <v>0</v>
      </c>
      <c r="L136" s="123">
        <f t="shared" si="54"/>
        <v>0</v>
      </c>
      <c r="M136" s="123">
        <f t="shared" si="54"/>
        <v>0</v>
      </c>
      <c r="N136" s="123">
        <f t="shared" si="54"/>
        <v>0</v>
      </c>
      <c r="O136" s="123">
        <f t="shared" si="54"/>
        <v>0</v>
      </c>
      <c r="P136" s="123">
        <f t="shared" si="54"/>
        <v>0</v>
      </c>
      <c r="Q136" s="123">
        <f t="shared" si="54"/>
        <v>0</v>
      </c>
      <c r="R136" s="123">
        <f t="shared" si="54"/>
        <v>0</v>
      </c>
      <c r="S136" s="123">
        <f t="shared" si="54"/>
        <v>0</v>
      </c>
      <c r="T136" s="123">
        <f t="shared" si="54"/>
        <v>0</v>
      </c>
      <c r="U136" s="123">
        <f t="shared" si="54"/>
        <v>0</v>
      </c>
      <c r="V136" s="123">
        <f t="shared" si="54"/>
        <v>0</v>
      </c>
      <c r="W136" s="123">
        <f t="shared" si="54"/>
        <v>0</v>
      </c>
      <c r="X136" s="123">
        <f t="shared" si="54"/>
        <v>0</v>
      </c>
      <c r="Y136" s="123">
        <f t="shared" si="54"/>
        <v>0</v>
      </c>
      <c r="Z136" s="123">
        <f t="shared" si="54"/>
        <v>0</v>
      </c>
      <c r="AA136" s="123">
        <f t="shared" si="54"/>
        <v>0</v>
      </c>
      <c r="AB136" s="123">
        <f t="shared" si="54"/>
        <v>0</v>
      </c>
      <c r="AC136" s="123">
        <f t="shared" si="54"/>
        <v>0</v>
      </c>
      <c r="AD136" s="123">
        <f t="shared" si="54"/>
        <v>0</v>
      </c>
      <c r="AE136" s="123">
        <f t="shared" si="54"/>
        <v>0</v>
      </c>
      <c r="AF136" s="123">
        <f t="shared" si="54"/>
        <v>0</v>
      </c>
      <c r="AG136" s="123">
        <f t="shared" si="54"/>
        <v>0</v>
      </c>
      <c r="AH136" s="123">
        <f t="shared" si="54"/>
        <v>0</v>
      </c>
      <c r="AI136" s="123">
        <f t="shared" si="54"/>
        <v>0</v>
      </c>
      <c r="AJ136" s="123">
        <f t="shared" si="54"/>
        <v>0</v>
      </c>
      <c r="AK136" s="123">
        <f t="shared" si="54"/>
        <v>0</v>
      </c>
      <c r="AL136" s="123">
        <f t="shared" si="54"/>
        <v>0</v>
      </c>
      <c r="AM136" s="123">
        <f t="shared" si="54"/>
        <v>0</v>
      </c>
      <c r="AN136" s="123">
        <f t="shared" si="54"/>
        <v>0</v>
      </c>
      <c r="AO136" s="123">
        <f t="shared" si="54"/>
        <v>0</v>
      </c>
      <c r="AP136" s="123">
        <f t="shared" si="54"/>
        <v>0</v>
      </c>
    </row>
    <row r="137" spans="1:42" x14ac:dyDescent="0.2">
      <c r="A137" s="90" t="s">
        <v>6</v>
      </c>
    </row>
    <row r="138" spans="1:42" x14ac:dyDescent="0.2">
      <c r="A138" s="91" t="s">
        <v>5</v>
      </c>
      <c r="B138" s="123">
        <f>B548</f>
        <v>0</v>
      </c>
      <c r="C138" s="123">
        <f t="shared" ref="C138:AO138" si="55">C548</f>
        <v>0</v>
      </c>
      <c r="D138" s="123">
        <f t="shared" si="55"/>
        <v>0</v>
      </c>
      <c r="E138" s="123">
        <f t="shared" si="55"/>
        <v>0</v>
      </c>
      <c r="F138" s="123">
        <f t="shared" si="55"/>
        <v>0</v>
      </c>
      <c r="G138" s="123">
        <f t="shared" si="55"/>
        <v>0</v>
      </c>
      <c r="H138" s="123">
        <f t="shared" si="55"/>
        <v>0</v>
      </c>
      <c r="I138" s="123">
        <f t="shared" si="55"/>
        <v>0</v>
      </c>
      <c r="J138" s="123">
        <f t="shared" si="55"/>
        <v>0</v>
      </c>
      <c r="K138" s="123">
        <f t="shared" si="55"/>
        <v>0</v>
      </c>
      <c r="L138" s="123">
        <f t="shared" si="55"/>
        <v>0</v>
      </c>
      <c r="M138" s="123">
        <f t="shared" si="55"/>
        <v>0</v>
      </c>
      <c r="N138" s="123">
        <f t="shared" si="55"/>
        <v>0</v>
      </c>
      <c r="O138" s="123">
        <f t="shared" si="55"/>
        <v>0</v>
      </c>
      <c r="P138" s="123">
        <f t="shared" si="55"/>
        <v>0</v>
      </c>
      <c r="Q138" s="123">
        <f t="shared" si="55"/>
        <v>0</v>
      </c>
      <c r="R138" s="123">
        <f t="shared" si="55"/>
        <v>0</v>
      </c>
      <c r="S138" s="123">
        <f t="shared" si="55"/>
        <v>0</v>
      </c>
      <c r="T138" s="123">
        <f t="shared" si="55"/>
        <v>0</v>
      </c>
      <c r="U138" s="123">
        <f t="shared" si="55"/>
        <v>0</v>
      </c>
      <c r="V138" s="123">
        <f t="shared" si="55"/>
        <v>0</v>
      </c>
      <c r="W138" s="123">
        <f t="shared" si="55"/>
        <v>0</v>
      </c>
      <c r="X138" s="123">
        <f t="shared" si="55"/>
        <v>0</v>
      </c>
      <c r="Y138" s="123">
        <f t="shared" si="55"/>
        <v>0</v>
      </c>
      <c r="Z138" s="123">
        <f t="shared" si="55"/>
        <v>0</v>
      </c>
      <c r="AA138" s="123">
        <f t="shared" si="55"/>
        <v>0</v>
      </c>
      <c r="AB138" s="123">
        <f t="shared" si="55"/>
        <v>0</v>
      </c>
      <c r="AC138" s="123">
        <f t="shared" si="55"/>
        <v>0</v>
      </c>
      <c r="AD138" s="123">
        <f t="shared" si="55"/>
        <v>0</v>
      </c>
      <c r="AE138" s="123">
        <f t="shared" si="55"/>
        <v>0</v>
      </c>
      <c r="AF138" s="123">
        <f t="shared" si="55"/>
        <v>0</v>
      </c>
      <c r="AG138" s="123">
        <f t="shared" si="55"/>
        <v>0</v>
      </c>
      <c r="AH138" s="123">
        <f t="shared" si="55"/>
        <v>0</v>
      </c>
      <c r="AI138" s="123">
        <f t="shared" si="55"/>
        <v>0</v>
      </c>
      <c r="AJ138" s="123">
        <f t="shared" si="55"/>
        <v>0</v>
      </c>
      <c r="AK138" s="123">
        <f t="shared" si="55"/>
        <v>0</v>
      </c>
      <c r="AL138" s="123">
        <f t="shared" si="55"/>
        <v>0</v>
      </c>
      <c r="AM138" s="123">
        <f t="shared" si="55"/>
        <v>0</v>
      </c>
      <c r="AN138" s="123">
        <f t="shared" si="55"/>
        <v>0</v>
      </c>
      <c r="AO138" s="123">
        <f t="shared" si="55"/>
        <v>0</v>
      </c>
      <c r="AP138" s="123">
        <f>AP548</f>
        <v>0</v>
      </c>
    </row>
    <row r="139" spans="1:42" x14ac:dyDescent="0.2">
      <c r="A139" s="91" t="s">
        <v>4</v>
      </c>
      <c r="B139" s="124">
        <f>B554</f>
        <v>0</v>
      </c>
      <c r="C139" s="124">
        <f t="shared" ref="C139:AO139" si="56">C554</f>
        <v>0</v>
      </c>
      <c r="D139" s="124">
        <f t="shared" si="56"/>
        <v>0</v>
      </c>
      <c r="E139" s="124">
        <f t="shared" si="56"/>
        <v>0</v>
      </c>
      <c r="F139" s="124">
        <f t="shared" si="56"/>
        <v>0</v>
      </c>
      <c r="G139" s="124">
        <f t="shared" si="56"/>
        <v>0</v>
      </c>
      <c r="H139" s="124">
        <f t="shared" si="56"/>
        <v>0</v>
      </c>
      <c r="I139" s="124">
        <f t="shared" si="56"/>
        <v>0</v>
      </c>
      <c r="J139" s="124">
        <f t="shared" si="56"/>
        <v>0</v>
      </c>
      <c r="K139" s="124">
        <f t="shared" si="56"/>
        <v>0</v>
      </c>
      <c r="L139" s="124">
        <f t="shared" si="56"/>
        <v>0</v>
      </c>
      <c r="M139" s="124">
        <f t="shared" si="56"/>
        <v>0</v>
      </c>
      <c r="N139" s="124">
        <f t="shared" si="56"/>
        <v>0</v>
      </c>
      <c r="O139" s="124">
        <f t="shared" si="56"/>
        <v>0</v>
      </c>
      <c r="P139" s="124">
        <f t="shared" si="56"/>
        <v>0</v>
      </c>
      <c r="Q139" s="124">
        <f t="shared" si="56"/>
        <v>0</v>
      </c>
      <c r="R139" s="124">
        <f t="shared" si="56"/>
        <v>0</v>
      </c>
      <c r="S139" s="124">
        <f t="shared" si="56"/>
        <v>0</v>
      </c>
      <c r="T139" s="124">
        <f t="shared" si="56"/>
        <v>0</v>
      </c>
      <c r="U139" s="124">
        <f t="shared" si="56"/>
        <v>0</v>
      </c>
      <c r="V139" s="124">
        <f t="shared" si="56"/>
        <v>0</v>
      </c>
      <c r="W139" s="124">
        <f t="shared" si="56"/>
        <v>0</v>
      </c>
      <c r="X139" s="124">
        <f t="shared" si="56"/>
        <v>0</v>
      </c>
      <c r="Y139" s="124">
        <f t="shared" si="56"/>
        <v>0</v>
      </c>
      <c r="Z139" s="124">
        <f t="shared" si="56"/>
        <v>0</v>
      </c>
      <c r="AA139" s="124">
        <f t="shared" si="56"/>
        <v>0</v>
      </c>
      <c r="AB139" s="124">
        <f t="shared" si="56"/>
        <v>0</v>
      </c>
      <c r="AC139" s="124">
        <f t="shared" si="56"/>
        <v>0</v>
      </c>
      <c r="AD139" s="124">
        <f t="shared" si="56"/>
        <v>0</v>
      </c>
      <c r="AE139" s="124">
        <f t="shared" si="56"/>
        <v>0</v>
      </c>
      <c r="AF139" s="124">
        <f t="shared" si="56"/>
        <v>0</v>
      </c>
      <c r="AG139" s="124">
        <f t="shared" si="56"/>
        <v>0</v>
      </c>
      <c r="AH139" s="124">
        <f t="shared" si="56"/>
        <v>0</v>
      </c>
      <c r="AI139" s="124">
        <f t="shared" si="56"/>
        <v>0</v>
      </c>
      <c r="AJ139" s="124">
        <f t="shared" si="56"/>
        <v>0</v>
      </c>
      <c r="AK139" s="124">
        <f t="shared" si="56"/>
        <v>0</v>
      </c>
      <c r="AL139" s="124">
        <f t="shared" si="56"/>
        <v>0</v>
      </c>
      <c r="AM139" s="124">
        <f t="shared" si="56"/>
        <v>0</v>
      </c>
      <c r="AN139" s="124">
        <f t="shared" si="56"/>
        <v>0</v>
      </c>
      <c r="AO139" s="124">
        <f t="shared" si="56"/>
        <v>0</v>
      </c>
      <c r="AP139" s="124">
        <f>AP554</f>
        <v>0</v>
      </c>
    </row>
    <row r="140" spans="1:42" x14ac:dyDescent="0.2">
      <c r="A140" s="91" t="s">
        <v>13</v>
      </c>
      <c r="B140" s="123">
        <f>SUM(B138:B139)</f>
        <v>0</v>
      </c>
      <c r="C140" s="123">
        <f>SUM(C138:C139)</f>
        <v>0</v>
      </c>
      <c r="D140" s="123">
        <f>SUM(D138:D139)</f>
        <v>0</v>
      </c>
      <c r="E140" s="123">
        <f t="shared" ref="E140:AP140" si="57">SUM(E138:E139)</f>
        <v>0</v>
      </c>
      <c r="F140" s="123">
        <f t="shared" si="57"/>
        <v>0</v>
      </c>
      <c r="G140" s="123">
        <f t="shared" si="57"/>
        <v>0</v>
      </c>
      <c r="H140" s="123">
        <f t="shared" si="57"/>
        <v>0</v>
      </c>
      <c r="I140" s="123">
        <f t="shared" si="57"/>
        <v>0</v>
      </c>
      <c r="J140" s="123">
        <f t="shared" si="57"/>
        <v>0</v>
      </c>
      <c r="K140" s="123">
        <f t="shared" si="57"/>
        <v>0</v>
      </c>
      <c r="L140" s="123">
        <f t="shared" si="57"/>
        <v>0</v>
      </c>
      <c r="M140" s="123">
        <f t="shared" si="57"/>
        <v>0</v>
      </c>
      <c r="N140" s="123">
        <f t="shared" si="57"/>
        <v>0</v>
      </c>
      <c r="O140" s="123">
        <f t="shared" si="57"/>
        <v>0</v>
      </c>
      <c r="P140" s="123">
        <f t="shared" si="57"/>
        <v>0</v>
      </c>
      <c r="Q140" s="123">
        <f t="shared" si="57"/>
        <v>0</v>
      </c>
      <c r="R140" s="123">
        <f t="shared" si="57"/>
        <v>0</v>
      </c>
      <c r="S140" s="123">
        <f t="shared" si="57"/>
        <v>0</v>
      </c>
      <c r="T140" s="123">
        <f t="shared" si="57"/>
        <v>0</v>
      </c>
      <c r="U140" s="123">
        <f t="shared" si="57"/>
        <v>0</v>
      </c>
      <c r="V140" s="123">
        <f t="shared" si="57"/>
        <v>0</v>
      </c>
      <c r="W140" s="123">
        <f t="shared" si="57"/>
        <v>0</v>
      </c>
      <c r="X140" s="123">
        <f t="shared" si="57"/>
        <v>0</v>
      </c>
      <c r="Y140" s="123">
        <f t="shared" si="57"/>
        <v>0</v>
      </c>
      <c r="Z140" s="123">
        <f t="shared" si="57"/>
        <v>0</v>
      </c>
      <c r="AA140" s="123">
        <f t="shared" si="57"/>
        <v>0</v>
      </c>
      <c r="AB140" s="123">
        <f t="shared" si="57"/>
        <v>0</v>
      </c>
      <c r="AC140" s="123">
        <f t="shared" si="57"/>
        <v>0</v>
      </c>
      <c r="AD140" s="123">
        <f t="shared" si="57"/>
        <v>0</v>
      </c>
      <c r="AE140" s="123">
        <f t="shared" si="57"/>
        <v>0</v>
      </c>
      <c r="AF140" s="123">
        <f t="shared" si="57"/>
        <v>0</v>
      </c>
      <c r="AG140" s="123">
        <f t="shared" si="57"/>
        <v>0</v>
      </c>
      <c r="AH140" s="123">
        <f t="shared" si="57"/>
        <v>0</v>
      </c>
      <c r="AI140" s="123">
        <f t="shared" si="57"/>
        <v>0</v>
      </c>
      <c r="AJ140" s="123">
        <f t="shared" si="57"/>
        <v>0</v>
      </c>
      <c r="AK140" s="123">
        <f t="shared" si="57"/>
        <v>0</v>
      </c>
      <c r="AL140" s="123">
        <f t="shared" si="57"/>
        <v>0</v>
      </c>
      <c r="AM140" s="123">
        <f t="shared" si="57"/>
        <v>0</v>
      </c>
      <c r="AN140" s="123">
        <f t="shared" si="57"/>
        <v>0</v>
      </c>
      <c r="AO140" s="123">
        <f t="shared" si="57"/>
        <v>0</v>
      </c>
      <c r="AP140" s="123">
        <f t="shared" si="57"/>
        <v>0</v>
      </c>
    </row>
    <row r="141" spans="1:42" x14ac:dyDescent="0.2">
      <c r="A141" s="90" t="s">
        <v>78</v>
      </c>
    </row>
    <row r="142" spans="1:42" x14ac:dyDescent="0.2">
      <c r="A142" s="91" t="s">
        <v>5</v>
      </c>
      <c r="B142" s="123">
        <f>B212</f>
        <v>0</v>
      </c>
      <c r="C142" s="123">
        <f>C212</f>
        <v>13066.870661148043</v>
      </c>
      <c r="D142" s="123">
        <f t="shared" ref="D142:AP142" si="58">D212</f>
        <v>23363.606095687879</v>
      </c>
      <c r="E142" s="123">
        <f t="shared" si="58"/>
        <v>12388.637625919699</v>
      </c>
      <c r="F142" s="123">
        <f t="shared" si="58"/>
        <v>5746.9093033692416</v>
      </c>
      <c r="G142" s="123">
        <f t="shared" si="58"/>
        <v>5605.9924468760028</v>
      </c>
      <c r="H142" s="123">
        <f t="shared" si="58"/>
        <v>583.95259327288306</v>
      </c>
      <c r="I142" s="123">
        <f t="shared" si="58"/>
        <v>-4436.6375101911044</v>
      </c>
      <c r="J142" s="123">
        <f t="shared" si="58"/>
        <v>-4578.7198629852719</v>
      </c>
      <c r="K142" s="123">
        <f t="shared" si="58"/>
        <v>-4725.7618693796148</v>
      </c>
      <c r="L142" s="123">
        <f t="shared" si="58"/>
        <v>-4878.3162663242583</v>
      </c>
      <c r="M142" s="123">
        <f t="shared" si="58"/>
        <v>-5035.9168250888524</v>
      </c>
      <c r="N142" s="123">
        <f t="shared" si="58"/>
        <v>-5199.7801672384203</v>
      </c>
      <c r="O142" s="123">
        <f t="shared" si="58"/>
        <v>-5368.627454490791</v>
      </c>
      <c r="P142" s="123">
        <f t="shared" si="58"/>
        <v>-5544.4542360497735</v>
      </c>
      <c r="Q142" s="123">
        <f t="shared" si="58"/>
        <v>-4657.6101202739173</v>
      </c>
      <c r="R142" s="123">
        <f t="shared" si="58"/>
        <v>-4281.2593902886074</v>
      </c>
      <c r="S142" s="123">
        <f t="shared" si="58"/>
        <v>-5307.5145400746233</v>
      </c>
      <c r="T142" s="123">
        <f t="shared" si="58"/>
        <v>-5926.7529594322004</v>
      </c>
      <c r="U142" s="123">
        <f t="shared" si="58"/>
        <v>-6110.4345700460908</v>
      </c>
      <c r="V142" s="123">
        <f t="shared" si="58"/>
        <v>-6431.054550568304</v>
      </c>
      <c r="W142" s="123">
        <f t="shared" si="58"/>
        <v>-6834.1795109700006</v>
      </c>
      <c r="X142" s="123">
        <f t="shared" si="58"/>
        <v>-6929.2649301997189</v>
      </c>
      <c r="Y142" s="123">
        <f t="shared" si="58"/>
        <v>-6940.7738034547119</v>
      </c>
      <c r="Z142" s="123">
        <f t="shared" si="58"/>
        <v>-6951.7828985410788</v>
      </c>
      <c r="AA142" s="123">
        <f t="shared" si="58"/>
        <v>-6962.2744710046063</v>
      </c>
      <c r="AB142" s="123">
        <f t="shared" si="58"/>
        <v>0</v>
      </c>
      <c r="AC142" s="123">
        <f t="shared" si="58"/>
        <v>0</v>
      </c>
      <c r="AD142" s="123">
        <f t="shared" si="58"/>
        <v>0</v>
      </c>
      <c r="AE142" s="123">
        <f t="shared" si="58"/>
        <v>0</v>
      </c>
      <c r="AF142" s="123">
        <f t="shared" si="58"/>
        <v>0</v>
      </c>
      <c r="AG142" s="123">
        <f t="shared" si="58"/>
        <v>0</v>
      </c>
      <c r="AH142" s="123">
        <f t="shared" si="58"/>
        <v>0</v>
      </c>
      <c r="AI142" s="123">
        <f t="shared" si="58"/>
        <v>0</v>
      </c>
      <c r="AJ142" s="123">
        <f t="shared" si="58"/>
        <v>0</v>
      </c>
      <c r="AK142" s="123">
        <f t="shared" si="58"/>
        <v>0</v>
      </c>
      <c r="AL142" s="123">
        <f t="shared" si="58"/>
        <v>0</v>
      </c>
      <c r="AM142" s="123">
        <f t="shared" si="58"/>
        <v>0</v>
      </c>
      <c r="AN142" s="123">
        <f t="shared" si="58"/>
        <v>0</v>
      </c>
      <c r="AO142" s="123">
        <f t="shared" si="58"/>
        <v>0</v>
      </c>
      <c r="AP142" s="123">
        <f t="shared" si="58"/>
        <v>0</v>
      </c>
    </row>
    <row r="143" spans="1:42" x14ac:dyDescent="0.2">
      <c r="A143" s="91" t="s">
        <v>4</v>
      </c>
      <c r="B143" s="123">
        <f>B252</f>
        <v>0</v>
      </c>
      <c r="C143" s="123">
        <f>C252</f>
        <v>36456.56914460304</v>
      </c>
      <c r="D143" s="123">
        <f t="shared" ref="D143:AP143" si="59">D252</f>
        <v>65184.461006969184</v>
      </c>
      <c r="E143" s="123">
        <f t="shared" si="59"/>
        <v>34564.298976315957</v>
      </c>
      <c r="F143" s="123">
        <f t="shared" si="59"/>
        <v>16033.876956400185</v>
      </c>
      <c r="G143" s="123">
        <f t="shared" si="59"/>
        <v>15640.718926784049</v>
      </c>
      <c r="H143" s="123">
        <f t="shared" si="59"/>
        <v>1629.2277352313438</v>
      </c>
      <c r="I143" s="123">
        <f t="shared" si="59"/>
        <v>-12378.218653433181</v>
      </c>
      <c r="J143" s="123">
        <f t="shared" si="59"/>
        <v>-12774.628417728909</v>
      </c>
      <c r="K143" s="123">
        <f t="shared" si="59"/>
        <v>-13184.875615569124</v>
      </c>
      <c r="L143" s="123">
        <f t="shared" si="59"/>
        <v>-13610.502383044683</v>
      </c>
      <c r="M143" s="123">
        <f t="shared" si="59"/>
        <v>-14050.207941997902</v>
      </c>
      <c r="N143" s="123">
        <f t="shared" si="59"/>
        <v>-14507.386666595194</v>
      </c>
      <c r="O143" s="123">
        <f t="shared" si="59"/>
        <v>-14978.470598029306</v>
      </c>
      <c r="P143" s="123">
        <f t="shared" si="59"/>
        <v>-15469.027318578865</v>
      </c>
      <c r="Q143" s="123">
        <f t="shared" si="59"/>
        <v>-12994.732235564228</v>
      </c>
      <c r="R143" s="123">
        <f t="shared" si="59"/>
        <v>-11944.713698905212</v>
      </c>
      <c r="S143" s="123">
        <f t="shared" si="59"/>
        <v>-14807.9655668082</v>
      </c>
      <c r="T143" s="123">
        <f t="shared" si="59"/>
        <v>-16535.640756815839</v>
      </c>
      <c r="U143" s="123">
        <f t="shared" si="59"/>
        <v>-17048.112450428594</v>
      </c>
      <c r="V143" s="123">
        <f t="shared" si="59"/>
        <v>-17942.64219608557</v>
      </c>
      <c r="W143" s="123">
        <f t="shared" si="59"/>
        <v>-19067.360835606301</v>
      </c>
      <c r="X143" s="123">
        <f t="shared" si="59"/>
        <v>-19332.649155257219</v>
      </c>
      <c r="Y143" s="123">
        <f t="shared" si="59"/>
        <v>-19364.758911638648</v>
      </c>
      <c r="Z143" s="123">
        <f t="shared" si="59"/>
        <v>-19395.47428692961</v>
      </c>
      <c r="AA143" s="123">
        <f t="shared" si="59"/>
        <v>-19424.745774102852</v>
      </c>
      <c r="AB143" s="123">
        <f t="shared" si="59"/>
        <v>0</v>
      </c>
      <c r="AC143" s="123">
        <f t="shared" si="59"/>
        <v>0</v>
      </c>
      <c r="AD143" s="123">
        <f t="shared" si="59"/>
        <v>0</v>
      </c>
      <c r="AE143" s="123">
        <f t="shared" si="59"/>
        <v>0</v>
      </c>
      <c r="AF143" s="123">
        <f t="shared" si="59"/>
        <v>0</v>
      </c>
      <c r="AG143" s="123">
        <f t="shared" si="59"/>
        <v>0</v>
      </c>
      <c r="AH143" s="123">
        <f t="shared" si="59"/>
        <v>0</v>
      </c>
      <c r="AI143" s="123">
        <f t="shared" si="59"/>
        <v>0</v>
      </c>
      <c r="AJ143" s="123">
        <f t="shared" si="59"/>
        <v>0</v>
      </c>
      <c r="AK143" s="123">
        <f t="shared" si="59"/>
        <v>0</v>
      </c>
      <c r="AL143" s="123">
        <f t="shared" si="59"/>
        <v>0</v>
      </c>
      <c r="AM143" s="123">
        <f t="shared" si="59"/>
        <v>0</v>
      </c>
      <c r="AN143" s="123">
        <f t="shared" si="59"/>
        <v>0</v>
      </c>
      <c r="AO143" s="123">
        <f t="shared" si="59"/>
        <v>0</v>
      </c>
      <c r="AP143" s="123">
        <f t="shared" si="59"/>
        <v>0</v>
      </c>
    </row>
    <row r="144" spans="1:42" x14ac:dyDescent="0.2">
      <c r="A144" s="91" t="s">
        <v>13</v>
      </c>
      <c r="B144" s="123">
        <f>SUM(B142:B143)</f>
        <v>0</v>
      </c>
      <c r="C144" s="123">
        <f>SUM(C142:C143)</f>
        <v>49523.439805751084</v>
      </c>
      <c r="D144" s="123">
        <f>SUM(D142:D143)</f>
        <v>88548.067102657064</v>
      </c>
      <c r="E144" s="123">
        <f t="shared" ref="E144:AP144" si="60">SUM(E142:E143)</f>
        <v>46952.936602235655</v>
      </c>
      <c r="F144" s="123">
        <f t="shared" si="60"/>
        <v>21780.786259769426</v>
      </c>
      <c r="G144" s="123">
        <f t="shared" si="60"/>
        <v>21246.711373660051</v>
      </c>
      <c r="H144" s="123">
        <f t="shared" si="60"/>
        <v>2213.180328504227</v>
      </c>
      <c r="I144" s="123">
        <f t="shared" si="60"/>
        <v>-16814.856163624285</v>
      </c>
      <c r="J144" s="123">
        <f t="shared" si="60"/>
        <v>-17353.348280714181</v>
      </c>
      <c r="K144" s="123">
        <f t="shared" si="60"/>
        <v>-17910.63748494874</v>
      </c>
      <c r="L144" s="123">
        <f t="shared" si="60"/>
        <v>-18488.818649368943</v>
      </c>
      <c r="M144" s="123">
        <f t="shared" si="60"/>
        <v>-19086.124767086752</v>
      </c>
      <c r="N144" s="123">
        <f t="shared" si="60"/>
        <v>-19707.166833833613</v>
      </c>
      <c r="O144" s="123">
        <f t="shared" si="60"/>
        <v>-20347.098052520098</v>
      </c>
      <c r="P144" s="123">
        <f t="shared" si="60"/>
        <v>-21013.481554628637</v>
      </c>
      <c r="Q144" s="123">
        <f t="shared" si="60"/>
        <v>-17652.342355838147</v>
      </c>
      <c r="R144" s="123">
        <f t="shared" si="60"/>
        <v>-16225.97308919382</v>
      </c>
      <c r="S144" s="123">
        <f t="shared" si="60"/>
        <v>-20115.480106882824</v>
      </c>
      <c r="T144" s="123">
        <f t="shared" si="60"/>
        <v>-22462.39371624804</v>
      </c>
      <c r="U144" s="123">
        <f t="shared" si="60"/>
        <v>-23158.547020474685</v>
      </c>
      <c r="V144" s="123">
        <f t="shared" si="60"/>
        <v>-24373.696746653874</v>
      </c>
      <c r="W144" s="123">
        <f t="shared" si="60"/>
        <v>-25901.540346576301</v>
      </c>
      <c r="X144" s="123">
        <f t="shared" si="60"/>
        <v>-26261.914085456938</v>
      </c>
      <c r="Y144" s="123">
        <f t="shared" si="60"/>
        <v>-26305.532715093359</v>
      </c>
      <c r="Z144" s="123">
        <f t="shared" si="60"/>
        <v>-26347.257185470688</v>
      </c>
      <c r="AA144" s="123">
        <f t="shared" si="60"/>
        <v>-26387.020245107458</v>
      </c>
      <c r="AB144" s="123">
        <f t="shared" si="60"/>
        <v>0</v>
      </c>
      <c r="AC144" s="123">
        <f t="shared" si="60"/>
        <v>0</v>
      </c>
      <c r="AD144" s="123">
        <f t="shared" si="60"/>
        <v>0</v>
      </c>
      <c r="AE144" s="123">
        <f t="shared" si="60"/>
        <v>0</v>
      </c>
      <c r="AF144" s="123">
        <f t="shared" si="60"/>
        <v>0</v>
      </c>
      <c r="AG144" s="123">
        <f t="shared" si="60"/>
        <v>0</v>
      </c>
      <c r="AH144" s="123">
        <f t="shared" si="60"/>
        <v>0</v>
      </c>
      <c r="AI144" s="123">
        <f t="shared" si="60"/>
        <v>0</v>
      </c>
      <c r="AJ144" s="123">
        <f t="shared" si="60"/>
        <v>0</v>
      </c>
      <c r="AK144" s="123">
        <f t="shared" si="60"/>
        <v>0</v>
      </c>
      <c r="AL144" s="123">
        <f t="shared" si="60"/>
        <v>0</v>
      </c>
      <c r="AM144" s="123">
        <f t="shared" si="60"/>
        <v>0</v>
      </c>
      <c r="AN144" s="123">
        <f t="shared" si="60"/>
        <v>0</v>
      </c>
      <c r="AO144" s="123">
        <f t="shared" si="60"/>
        <v>0</v>
      </c>
      <c r="AP144" s="123">
        <f t="shared" si="60"/>
        <v>0</v>
      </c>
    </row>
    <row r="145" spans="1:42" x14ac:dyDescent="0.2">
      <c r="A145" s="208" t="s">
        <v>13</v>
      </c>
      <c r="B145" s="139">
        <f t="shared" ref="B145:AP145" si="61">B130+B136+B140+B144</f>
        <v>-689936.92147313291</v>
      </c>
      <c r="C145" s="139">
        <f t="shared" si="61"/>
        <v>497319.46673717286</v>
      </c>
      <c r="D145" s="139">
        <f t="shared" si="61"/>
        <v>109490.37794256114</v>
      </c>
      <c r="E145" s="139">
        <f t="shared" si="61"/>
        <v>68021.571122256617</v>
      </c>
      <c r="F145" s="139">
        <f t="shared" si="61"/>
        <v>42975.22789770778</v>
      </c>
      <c r="G145" s="139">
        <f t="shared" si="61"/>
        <v>42565.947331626652</v>
      </c>
      <c r="H145" s="139">
        <f t="shared" si="61"/>
        <v>23656.161638951198</v>
      </c>
      <c r="I145" s="139">
        <f t="shared" si="61"/>
        <v>4751.0115858356839</v>
      </c>
      <c r="J145" s="139">
        <f t="shared" si="61"/>
        <v>4334.2796407816822</v>
      </c>
      <c r="K145" s="139">
        <f t="shared" si="61"/>
        <v>3898.04520243148</v>
      </c>
      <c r="L145" s="139">
        <f t="shared" si="61"/>
        <v>3439.7107634556742</v>
      </c>
      <c r="M145" s="139">
        <f t="shared" si="61"/>
        <v>2961.0021412697752</v>
      </c>
      <c r="N145" s="139">
        <f t="shared" si="61"/>
        <v>2457.4970501637763</v>
      </c>
      <c r="O145" s="139">
        <f t="shared" si="61"/>
        <v>1933.9953815374793</v>
      </c>
      <c r="P145" s="139">
        <f t="shared" si="61"/>
        <v>1382.8909743266886</v>
      </c>
      <c r="Q145" s="139">
        <f t="shared" si="61"/>
        <v>2901.4584620502719</v>
      </c>
      <c r="R145" s="139">
        <f t="shared" si="61"/>
        <v>6641.4114137233446</v>
      </c>
      <c r="S145" s="139">
        <f t="shared" si="61"/>
        <v>2799.4039729341894</v>
      </c>
      <c r="T145" s="139">
        <f t="shared" si="61"/>
        <v>38329.222224699042</v>
      </c>
      <c r="U145" s="139">
        <f t="shared" si="61"/>
        <v>75105.820976317438</v>
      </c>
      <c r="V145" s="139">
        <f t="shared" si="61"/>
        <v>74071.305450058033</v>
      </c>
      <c r="W145" s="139">
        <f t="shared" si="61"/>
        <v>72716.561905053415</v>
      </c>
      <c r="X145" s="139">
        <f t="shared" si="61"/>
        <v>72523.515722463533</v>
      </c>
      <c r="Y145" s="139">
        <f t="shared" si="61"/>
        <v>72639.207838025119</v>
      </c>
      <c r="Z145" s="139">
        <f t="shared" si="61"/>
        <v>72749.526881475729</v>
      </c>
      <c r="AA145" s="139">
        <f t="shared" si="61"/>
        <v>81864.451741358309</v>
      </c>
      <c r="AB145" s="139">
        <f t="shared" si="61"/>
        <v>0</v>
      </c>
      <c r="AC145" s="139">
        <f t="shared" si="61"/>
        <v>0</v>
      </c>
      <c r="AD145" s="139">
        <f t="shared" si="61"/>
        <v>0</v>
      </c>
      <c r="AE145" s="139">
        <f t="shared" si="61"/>
        <v>0</v>
      </c>
      <c r="AF145" s="139">
        <f t="shared" si="61"/>
        <v>0</v>
      </c>
      <c r="AG145" s="139">
        <f t="shared" si="61"/>
        <v>0</v>
      </c>
      <c r="AH145" s="139">
        <f t="shared" si="61"/>
        <v>0</v>
      </c>
      <c r="AI145" s="139">
        <f t="shared" si="61"/>
        <v>0</v>
      </c>
      <c r="AJ145" s="139">
        <f t="shared" si="61"/>
        <v>0</v>
      </c>
      <c r="AK145" s="139">
        <f t="shared" si="61"/>
        <v>0</v>
      </c>
      <c r="AL145" s="139">
        <f t="shared" si="61"/>
        <v>0</v>
      </c>
      <c r="AM145" s="139">
        <f t="shared" si="61"/>
        <v>0</v>
      </c>
      <c r="AN145" s="139">
        <f t="shared" si="61"/>
        <v>0</v>
      </c>
      <c r="AO145" s="139">
        <f t="shared" si="61"/>
        <v>0</v>
      </c>
      <c r="AP145" s="139">
        <f t="shared" si="61"/>
        <v>0</v>
      </c>
    </row>
    <row r="146" spans="1:42" x14ac:dyDescent="0.2">
      <c r="A146" s="90"/>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3"/>
      <c r="AL146" s="123"/>
      <c r="AM146" s="123"/>
      <c r="AN146" s="123"/>
      <c r="AO146" s="123"/>
      <c r="AP146" s="123"/>
    </row>
    <row r="147" spans="1:42" x14ac:dyDescent="0.2">
      <c r="A147" s="84" t="s">
        <v>330</v>
      </c>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row>
    <row r="148" spans="1:42" x14ac:dyDescent="0.2">
      <c r="A148" s="91"/>
    </row>
    <row r="149" spans="1:42" x14ac:dyDescent="0.2">
      <c r="A149" s="90" t="s">
        <v>205</v>
      </c>
      <c r="B149" s="101">
        <f>ROUND(IF(ISERROR(IRR($B145:B145)),0,IRR($B145:B145)*100),4)</f>
        <v>0</v>
      </c>
      <c r="C149" s="101">
        <f>ROUND(IF(ISERROR(IRR($B145:C145)),0,IRR($B145:C145)*100),4)</f>
        <v>-27.918099999999999</v>
      </c>
      <c r="D149" s="101">
        <f>ROUND(IF(ISERROR(IRR($B145:D145)),0,IRR($B145:D145)*100),4)</f>
        <v>-10.2384</v>
      </c>
      <c r="E149" s="101">
        <f>ROUND(IF(ISERROR(IRR($B145:E145)),0,IRR($B145:E145)*100),4)</f>
        <v>-1.6059000000000001</v>
      </c>
      <c r="F149" s="101">
        <f>ROUND(IF(ISERROR(IRR($B145:F145)),0,IRR($B145:F145)*100),4)</f>
        <v>2.6547999999999998</v>
      </c>
      <c r="G149" s="101">
        <f>ROUND(IF(ISERROR(IRR($B145:G145)),0,IRR($B145:G145)*100),4)</f>
        <v>5.9661999999999997</v>
      </c>
      <c r="H149" s="101">
        <f>ROUND(IF(ISERROR(IRR($B145:H145)),0,IRR($B145:H145)*100),4)</f>
        <v>7.4405999999999999</v>
      </c>
      <c r="I149" s="101">
        <f>ROUND(IF(ISERROR(IRR($B145:I145)),0,IRR($B145:I145)*100),4)</f>
        <v>7.6976000000000004</v>
      </c>
      <c r="J149" s="101">
        <f>ROUND(IF(ISERROR(IRR($B145:J145)),0,IRR($B145:J145)*100),4)</f>
        <v>7.91</v>
      </c>
      <c r="K149" s="101">
        <f>ROUND(IF(ISERROR(IRR($B145:K145)),0,IRR($B145:K145)*100),4)</f>
        <v>8.0830000000000002</v>
      </c>
      <c r="L149" s="101">
        <f>ROUND(IF(ISERROR(IRR($B145:L145)),0,IRR($B145:L145)*100),4)</f>
        <v>8.2211999999999996</v>
      </c>
      <c r="M149" s="101">
        <f>ROUND(IF(ISERROR(IRR($B145:M145)),0,IRR($B145:M145)*100),4)</f>
        <v>8.3290000000000006</v>
      </c>
      <c r="N149" s="101">
        <f>ROUND(IF(ISERROR(IRR($B145:N145)),0,IRR($B145:N145)*100),4)</f>
        <v>8.4102999999999994</v>
      </c>
      <c r="O149" s="101">
        <f>ROUND(IF(ISERROR(IRR($B145:O145)),0,IRR($B145:O145)*100),4)</f>
        <v>8.4685000000000006</v>
      </c>
      <c r="P149" s="101">
        <f>ROUND(IF(ISERROR(IRR($B145:P145)),0,IRR($B145:P145)*100),4)</f>
        <v>8.5065000000000008</v>
      </c>
      <c r="Q149" s="101">
        <f>ROUND(IF(ISERROR(IRR($B145:Q145)),0,IRR($B145:Q145)*100),4)</f>
        <v>8.5790000000000006</v>
      </c>
      <c r="R149" s="101">
        <f>ROUND(IF(ISERROR(IRR($B145:R145)),0,IRR($B145:R145)*100),4)</f>
        <v>8.7278000000000002</v>
      </c>
      <c r="S149" s="101">
        <f>ROUND(IF(ISERROR(IRR($B145:S145)),0,IRR($B145:S145)*100),4)</f>
        <v>8.7840000000000007</v>
      </c>
      <c r="T149" s="101">
        <f>ROUND(IF(ISERROR(IRR($B145:T145)),0,IRR($B145:T145)*100),4)</f>
        <v>9.4240999999999993</v>
      </c>
      <c r="U149" s="101">
        <f>ROUND(IF(ISERROR(IRR($B145:U145)),0,IRR($B145:U145)*100),4)</f>
        <v>10.3424</v>
      </c>
      <c r="V149" s="101">
        <f>ROUND(IF(ISERROR(IRR($B145:V145)),0,IRR($B145:V145)*100),4)</f>
        <v>11</v>
      </c>
      <c r="W149" s="101">
        <f>ROUND(IF(ISERROR(IRR($B145:W145)),0,IRR($B145:W145)*100),4)</f>
        <v>11.493</v>
      </c>
      <c r="X149" s="101">
        <f>ROUND(IF(ISERROR(IRR($B145:X145)),0,IRR($B145:X145)*100),4)</f>
        <v>11.8802</v>
      </c>
      <c r="Y149" s="101">
        <f>ROUND(IF(ISERROR(IRR($B145:Y145)),0,IRR($B145:Y145)*100),4)</f>
        <v>12.191599999999999</v>
      </c>
      <c r="Z149" s="101">
        <f>ROUND(IF(ISERROR(IRR($B145:Z145)),0,IRR($B145:Z145)*100),4)</f>
        <v>12.445600000000001</v>
      </c>
      <c r="AA149" s="101">
        <f>ROUND(IF(ISERROR(IRR($B145:AA145)),0,IRR($B145:AA145)*100),4)</f>
        <v>12.680199999999999</v>
      </c>
      <c r="AB149" s="101">
        <f>ROUND(IF(ISERROR(IRR($B145:AB145)),0,IRR($B145:AB145)*100),4)</f>
        <v>12.680199999999999</v>
      </c>
      <c r="AC149" s="101">
        <f>ROUND(IF(ISERROR(IRR($B145:AC145)),0,IRR($B145:AC145)*100),4)</f>
        <v>12.680199999999999</v>
      </c>
      <c r="AD149" s="101">
        <f>ROUND(IF(ISERROR(IRR($B145:AD145)),0,IRR($B145:AD145)*100),4)</f>
        <v>12.680199999999999</v>
      </c>
      <c r="AE149" s="101">
        <f>ROUND(IF(ISERROR(IRR($B145:AE145)),0,IRR($B145:AE145)*100),4)</f>
        <v>12.680199999999999</v>
      </c>
      <c r="AF149" s="101">
        <f>ROUND(IF(ISERROR(IRR($B145:AF145)),0,IRR($B145:AF145)*100),4)</f>
        <v>12.680199999999999</v>
      </c>
      <c r="AG149" s="101">
        <f>ROUND(IF(ISERROR(IRR($B145:AG145)),0,IRR($B145:AG145)*100),4)</f>
        <v>12.680199999999999</v>
      </c>
      <c r="AH149" s="101">
        <f>ROUND(IF(ISERROR(IRR($B145:AH145)),0,IRR($B145:AH145)*100),4)</f>
        <v>12.680199999999999</v>
      </c>
      <c r="AI149" s="101">
        <f>ROUND(IF(ISERROR(IRR($B145:AI145)),0,IRR($B145:AI145)*100),4)</f>
        <v>12.680199999999999</v>
      </c>
      <c r="AJ149" s="101">
        <f>ROUND(IF(ISERROR(IRR($B145:AJ145)),0,IRR($B145:AJ145)*100),4)</f>
        <v>12.680199999999999</v>
      </c>
      <c r="AK149" s="101">
        <f>ROUND(IF(ISERROR(IRR($B145:AK145)),0,IRR($B145:AK145)*100),4)</f>
        <v>12.680199999999999</v>
      </c>
      <c r="AL149" s="101">
        <f>ROUND(IF(ISERROR(IRR($B145:AL145)),0,IRR($B145:AL145)*100),4)</f>
        <v>12.680199999999999</v>
      </c>
      <c r="AM149" s="101">
        <f>ROUND(IF(ISERROR(IRR($B145:AM145)),0,IRR($B145:AM145)*100),4)</f>
        <v>12.680199999999999</v>
      </c>
      <c r="AN149" s="101">
        <f>ROUND(IF(ISERROR(IRR($B145:AN145)),0,IRR($B145:AN145)*100),4)</f>
        <v>12.680199999999999</v>
      </c>
      <c r="AO149" s="101">
        <f>ROUND(IF(ISERROR(IRR($B145:AO145)),0,IRR($B145:AO145)*100),4)</f>
        <v>12.680199999999999</v>
      </c>
      <c r="AP149" s="101">
        <f>ROUND(IF(ISERROR(IRR($B145:AP145)),0,IRR($B145:AP145)*100),4)</f>
        <v>12.680199999999999</v>
      </c>
    </row>
    <row r="150" spans="1:42" x14ac:dyDescent="0.2">
      <c r="A150" s="22" t="s">
        <v>8</v>
      </c>
      <c r="B150" s="101">
        <f>MAX($B$149:B149)</f>
        <v>0</v>
      </c>
      <c r="C150" s="101">
        <f>MAX($B$149:C149)</f>
        <v>0</v>
      </c>
      <c r="D150" s="101">
        <f>MAX($B$149:D149)</f>
        <v>0</v>
      </c>
      <c r="E150" s="101">
        <f>MAX($B$149:E149)</f>
        <v>0</v>
      </c>
      <c r="F150" s="101">
        <f>MAX($B$149:F149)</f>
        <v>2.6547999999999998</v>
      </c>
      <c r="G150" s="101">
        <f>MAX($B$149:G149)</f>
        <v>5.9661999999999997</v>
      </c>
      <c r="H150" s="101">
        <f>MAX($B$149:H149)</f>
        <v>7.4405999999999999</v>
      </c>
      <c r="I150" s="101">
        <f>MAX($B$149:I149)</f>
        <v>7.6976000000000004</v>
      </c>
      <c r="J150" s="101">
        <f>MAX($B$149:J149)</f>
        <v>7.91</v>
      </c>
      <c r="K150" s="101">
        <f>MAX($B$149:K149)</f>
        <v>8.0830000000000002</v>
      </c>
      <c r="L150" s="101">
        <f>MAX($B$149:L149)</f>
        <v>8.2211999999999996</v>
      </c>
      <c r="M150" s="101">
        <f>MAX($B$149:M149)</f>
        <v>8.3290000000000006</v>
      </c>
      <c r="N150" s="101">
        <f>MAX($B$149:N149)</f>
        <v>8.4102999999999994</v>
      </c>
      <c r="O150" s="101">
        <f>MAX($B$149:O149)</f>
        <v>8.4685000000000006</v>
      </c>
      <c r="P150" s="101">
        <f>MAX($B$149:P149)</f>
        <v>8.5065000000000008</v>
      </c>
      <c r="Q150" s="101">
        <f>MAX($B$149:Q149)</f>
        <v>8.5790000000000006</v>
      </c>
      <c r="R150" s="101">
        <f>MAX($B$149:R149)</f>
        <v>8.7278000000000002</v>
      </c>
      <c r="S150" s="101">
        <f>MAX($B$149:S149)</f>
        <v>8.7840000000000007</v>
      </c>
      <c r="T150" s="101">
        <f>MAX($B$149:T149)</f>
        <v>9.4240999999999993</v>
      </c>
      <c r="U150" s="101">
        <f>MAX($B$149:U149)</f>
        <v>10.3424</v>
      </c>
      <c r="V150" s="101">
        <f>MAX($B$149:V149)</f>
        <v>11</v>
      </c>
      <c r="W150" s="101">
        <f>MAX($B$149:W149)</f>
        <v>11.493</v>
      </c>
      <c r="X150" s="101">
        <f>MAX($B$149:X149)</f>
        <v>11.8802</v>
      </c>
      <c r="Y150" s="101">
        <f>MAX($B$149:Y149)</f>
        <v>12.191599999999999</v>
      </c>
      <c r="Z150" s="101">
        <f>MAX($B$149:Z149)</f>
        <v>12.445600000000001</v>
      </c>
      <c r="AA150" s="101">
        <f>MAX($B$149:AA149)</f>
        <v>12.680199999999999</v>
      </c>
      <c r="AB150" s="101">
        <f>MAX($B$149:AB149)</f>
        <v>12.680199999999999</v>
      </c>
      <c r="AC150" s="101">
        <f>MAX($B$149:AC149)</f>
        <v>12.680199999999999</v>
      </c>
      <c r="AD150" s="101">
        <f>MAX($B$149:AD149)</f>
        <v>12.680199999999999</v>
      </c>
      <c r="AE150" s="101">
        <f>MAX($B$149:AE149)</f>
        <v>12.680199999999999</v>
      </c>
      <c r="AF150" s="101">
        <f>MAX($B$149:AF149)</f>
        <v>12.680199999999999</v>
      </c>
      <c r="AG150" s="101">
        <f>MAX($B$149:AG149)</f>
        <v>12.680199999999999</v>
      </c>
      <c r="AH150" s="101">
        <f>MAX($B$149:AH149)</f>
        <v>12.680199999999999</v>
      </c>
      <c r="AI150" s="101">
        <f>MAX($B$149:AI149)</f>
        <v>12.680199999999999</v>
      </c>
      <c r="AJ150" s="101">
        <f>MAX($B$149:AJ149)</f>
        <v>12.680199999999999</v>
      </c>
      <c r="AK150" s="101">
        <f>MAX($B$149:AK149)</f>
        <v>12.680199999999999</v>
      </c>
      <c r="AL150" s="101">
        <f>MAX($B$149:AL149)</f>
        <v>12.680199999999999</v>
      </c>
      <c r="AM150" s="101">
        <f>MAX($B$149:AM149)</f>
        <v>12.680199999999999</v>
      </c>
      <c r="AN150" s="101">
        <f>MAX($B$149:AN149)</f>
        <v>12.680199999999999</v>
      </c>
      <c r="AO150" s="101">
        <f>MAX($B$149:AO149)</f>
        <v>12.680199999999999</v>
      </c>
      <c r="AP150" s="101">
        <f>MAX($B$149:AP149)</f>
        <v>12.680199999999999</v>
      </c>
    </row>
    <row r="151" spans="1:42" x14ac:dyDescent="0.2">
      <c r="A151" s="90" t="s">
        <v>206</v>
      </c>
      <c r="B151" s="157">
        <f>SUM(C151:AP151)</f>
        <v>20</v>
      </c>
      <c r="C151" s="154">
        <f t="shared" ref="C151:AP151" si="62">IF(AND(B150&lt;IRRTarget,C150&gt;=IRRTarget),C$2,0)</f>
        <v>0</v>
      </c>
      <c r="D151" s="154">
        <f t="shared" si="62"/>
        <v>0</v>
      </c>
      <c r="E151" s="154">
        <f t="shared" si="62"/>
        <v>0</v>
      </c>
      <c r="F151" s="154">
        <f t="shared" si="62"/>
        <v>0</v>
      </c>
      <c r="G151" s="154">
        <f t="shared" si="62"/>
        <v>0</v>
      </c>
      <c r="H151" s="154">
        <f t="shared" si="62"/>
        <v>0</v>
      </c>
      <c r="I151" s="154">
        <f t="shared" si="62"/>
        <v>0</v>
      </c>
      <c r="J151" s="154">
        <f t="shared" si="62"/>
        <v>0</v>
      </c>
      <c r="K151" s="154">
        <f t="shared" si="62"/>
        <v>0</v>
      </c>
      <c r="L151" s="154">
        <f t="shared" si="62"/>
        <v>0</v>
      </c>
      <c r="M151" s="154">
        <f t="shared" si="62"/>
        <v>0</v>
      </c>
      <c r="N151" s="154">
        <f>IF(AND(M150&lt;IRRTarget,N150&gt;=IRRTarget),N$2,0)</f>
        <v>0</v>
      </c>
      <c r="O151" s="154">
        <f t="shared" si="62"/>
        <v>0</v>
      </c>
      <c r="P151" s="154">
        <f t="shared" si="62"/>
        <v>0</v>
      </c>
      <c r="Q151" s="154">
        <f t="shared" si="62"/>
        <v>0</v>
      </c>
      <c r="R151" s="154">
        <f t="shared" si="62"/>
        <v>0</v>
      </c>
      <c r="S151" s="154">
        <f t="shared" si="62"/>
        <v>0</v>
      </c>
      <c r="T151" s="154">
        <f t="shared" si="62"/>
        <v>0</v>
      </c>
      <c r="U151" s="154">
        <f t="shared" si="62"/>
        <v>0</v>
      </c>
      <c r="V151" s="154">
        <f t="shared" si="62"/>
        <v>20</v>
      </c>
      <c r="W151" s="154">
        <f t="shared" si="62"/>
        <v>0</v>
      </c>
      <c r="X151" s="154">
        <f t="shared" si="62"/>
        <v>0</v>
      </c>
      <c r="Y151" s="154">
        <f t="shared" si="62"/>
        <v>0</v>
      </c>
      <c r="Z151" s="154">
        <f t="shared" si="62"/>
        <v>0</v>
      </c>
      <c r="AA151" s="154">
        <f t="shared" si="62"/>
        <v>0</v>
      </c>
      <c r="AB151" s="154">
        <f t="shared" si="62"/>
        <v>0</v>
      </c>
      <c r="AC151" s="154">
        <f t="shared" si="62"/>
        <v>0</v>
      </c>
      <c r="AD151" s="154">
        <f t="shared" si="62"/>
        <v>0</v>
      </c>
      <c r="AE151" s="154">
        <f t="shared" si="62"/>
        <v>0</v>
      </c>
      <c r="AF151" s="154">
        <f t="shared" si="62"/>
        <v>0</v>
      </c>
      <c r="AG151" s="154">
        <f t="shared" si="62"/>
        <v>0</v>
      </c>
      <c r="AH151" s="154">
        <f t="shared" si="62"/>
        <v>0</v>
      </c>
      <c r="AI151" s="154">
        <f t="shared" si="62"/>
        <v>0</v>
      </c>
      <c r="AJ151" s="154">
        <f t="shared" si="62"/>
        <v>0</v>
      </c>
      <c r="AK151" s="154">
        <f t="shared" si="62"/>
        <v>0</v>
      </c>
      <c r="AL151" s="154">
        <f t="shared" si="62"/>
        <v>0</v>
      </c>
      <c r="AM151" s="154">
        <f t="shared" si="62"/>
        <v>0</v>
      </c>
      <c r="AN151" s="154">
        <f t="shared" si="62"/>
        <v>0</v>
      </c>
      <c r="AO151" s="154">
        <f t="shared" si="62"/>
        <v>0</v>
      </c>
      <c r="AP151" s="154">
        <f t="shared" si="62"/>
        <v>0</v>
      </c>
    </row>
    <row r="152" spans="1:42" x14ac:dyDescent="0.2">
      <c r="A152" s="90"/>
      <c r="B152" s="154"/>
      <c r="C152" s="154"/>
      <c r="D152" s="154"/>
      <c r="E152" s="154"/>
      <c r="F152" s="154"/>
      <c r="G152" s="154"/>
      <c r="H152" s="154"/>
      <c r="I152" s="154"/>
      <c r="J152" s="154"/>
      <c r="K152" s="154"/>
      <c r="L152" s="154"/>
      <c r="M152" s="154"/>
      <c r="N152" s="154"/>
      <c r="O152" s="154"/>
      <c r="P152" s="154"/>
      <c r="Q152" s="154"/>
      <c r="R152" s="154"/>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4"/>
    </row>
    <row r="153" spans="1:42" x14ac:dyDescent="0.2">
      <c r="A153" s="90" t="s">
        <v>207</v>
      </c>
      <c r="B153" s="179">
        <f>B145+NPV(NominalDiscountRate/100,C145:AP145)</f>
        <v>83128.909837606014</v>
      </c>
      <c r="C153" s="154"/>
      <c r="D153" s="154"/>
      <c r="E153" s="154"/>
      <c r="F153" s="154"/>
      <c r="G153" s="154"/>
      <c r="H153" s="154"/>
      <c r="I153" s="154"/>
      <c r="J153" s="154"/>
      <c r="K153" s="154"/>
      <c r="L153" s="154"/>
      <c r="M153" s="154"/>
      <c r="N153" s="154"/>
      <c r="O153" s="154"/>
      <c r="P153" s="154"/>
      <c r="Q153" s="154"/>
      <c r="R153" s="154"/>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row>
    <row r="155" spans="1:42" x14ac:dyDescent="0.2">
      <c r="A155" s="84" t="s">
        <v>390</v>
      </c>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row>
    <row r="156" spans="1:42" x14ac:dyDescent="0.2">
      <c r="A156" s="18" t="s">
        <v>203</v>
      </c>
      <c r="B156" s="127">
        <f>B128</f>
        <v>-689936.92147313291</v>
      </c>
      <c r="C156" s="123">
        <f t="shared" ref="C156:AP156" si="63">C595+C212+C252-C74-C600-C601+C136+C140-C633-C627-C628-C639-C645-C677-C709+C741-C634+C40</f>
        <v>393454.46673717286</v>
      </c>
      <c r="D156" s="123">
        <f t="shared" si="63"/>
        <v>5111.3779425611419</v>
      </c>
      <c r="E156" s="123">
        <f t="shared" si="63"/>
        <v>-36873.428877743383</v>
      </c>
      <c r="F156" s="123">
        <f t="shared" si="63"/>
        <v>-62439.772102292234</v>
      </c>
      <c r="G156" s="123">
        <f t="shared" si="63"/>
        <v>-63371.052668373348</v>
      </c>
      <c r="H156" s="123">
        <f t="shared" si="63"/>
        <v>-82804.838361048794</v>
      </c>
      <c r="I156" s="123">
        <f t="shared" si="63"/>
        <v>-102236.9884141643</v>
      </c>
      <c r="J156" s="123">
        <f t="shared" si="63"/>
        <v>-103182.72035921831</v>
      </c>
      <c r="K156" s="123">
        <f t="shared" si="63"/>
        <v>-104151.95479756851</v>
      </c>
      <c r="L156" s="123">
        <f t="shared" si="63"/>
        <v>-105145.28923654431</v>
      </c>
      <c r="M156" s="123">
        <f t="shared" si="63"/>
        <v>-106160.9978587302</v>
      </c>
      <c r="N156" s="123">
        <f t="shared" si="63"/>
        <v>-107204.50294983621</v>
      </c>
      <c r="O156" s="123">
        <f t="shared" si="63"/>
        <v>-108271.00461846251</v>
      </c>
      <c r="P156" s="123">
        <f t="shared" si="63"/>
        <v>-109368.10902567332</v>
      </c>
      <c r="Q156" s="123">
        <f t="shared" si="63"/>
        <v>-108397.54153794973</v>
      </c>
      <c r="R156" s="123">
        <f t="shared" si="63"/>
        <v>-105208.58858627666</v>
      </c>
      <c r="S156" s="123">
        <f t="shared" si="63"/>
        <v>-109603.59602706578</v>
      </c>
      <c r="T156" s="123">
        <f t="shared" si="63"/>
        <v>-74630.777775300972</v>
      </c>
      <c r="U156" s="123">
        <f t="shared" si="63"/>
        <v>-38413.179023682576</v>
      </c>
      <c r="V156" s="123">
        <f t="shared" si="63"/>
        <v>-40009.69454994196</v>
      </c>
      <c r="W156" s="123">
        <f t="shared" si="63"/>
        <v>-41928.438094946585</v>
      </c>
      <c r="X156" s="123">
        <f t="shared" si="63"/>
        <v>-42689.484277536474</v>
      </c>
      <c r="Y156" s="123">
        <f t="shared" si="63"/>
        <v>-43143.792161974889</v>
      </c>
      <c r="Z156" s="123">
        <f t="shared" si="63"/>
        <v>-43606.473118524256</v>
      </c>
      <c r="AA156" s="123">
        <f t="shared" si="63"/>
        <v>-35067.548258641698</v>
      </c>
      <c r="AB156" s="123">
        <f t="shared" si="63"/>
        <v>0</v>
      </c>
      <c r="AC156" s="123">
        <f t="shared" si="63"/>
        <v>0</v>
      </c>
      <c r="AD156" s="123">
        <f t="shared" si="63"/>
        <v>0</v>
      </c>
      <c r="AE156" s="123">
        <f t="shared" si="63"/>
        <v>0</v>
      </c>
      <c r="AF156" s="123">
        <f t="shared" si="63"/>
        <v>0</v>
      </c>
      <c r="AG156" s="123">
        <f t="shared" si="63"/>
        <v>0</v>
      </c>
      <c r="AH156" s="123">
        <f t="shared" si="63"/>
        <v>0</v>
      </c>
      <c r="AI156" s="123">
        <f t="shared" si="63"/>
        <v>0</v>
      </c>
      <c r="AJ156" s="123">
        <f t="shared" si="63"/>
        <v>0</v>
      </c>
      <c r="AK156" s="123">
        <f t="shared" si="63"/>
        <v>0</v>
      </c>
      <c r="AL156" s="123">
        <f t="shared" si="63"/>
        <v>0</v>
      </c>
      <c r="AM156" s="123">
        <f t="shared" si="63"/>
        <v>0</v>
      </c>
      <c r="AN156" s="123">
        <f t="shared" si="63"/>
        <v>0</v>
      </c>
      <c r="AO156" s="123">
        <f t="shared" si="63"/>
        <v>0</v>
      </c>
      <c r="AP156" s="123">
        <f t="shared" si="63"/>
        <v>0</v>
      </c>
    </row>
    <row r="157" spans="1:42" x14ac:dyDescent="0.2">
      <c r="A157" s="18" t="s">
        <v>208</v>
      </c>
      <c r="B157" s="127"/>
      <c r="C157" s="123">
        <f t="shared" ref="C157:AP157" si="64">C29</f>
        <v>103865</v>
      </c>
      <c r="D157" s="123">
        <f t="shared" si="64"/>
        <v>104379</v>
      </c>
      <c r="E157" s="123">
        <f t="shared" si="64"/>
        <v>104895</v>
      </c>
      <c r="F157" s="123">
        <f t="shared" si="64"/>
        <v>105415</v>
      </c>
      <c r="G157" s="123">
        <f t="shared" si="64"/>
        <v>105937</v>
      </c>
      <c r="H157" s="123">
        <f t="shared" si="64"/>
        <v>106461</v>
      </c>
      <c r="I157" s="123">
        <f t="shared" si="64"/>
        <v>106988</v>
      </c>
      <c r="J157" s="123">
        <f t="shared" si="64"/>
        <v>107517</v>
      </c>
      <c r="K157" s="123">
        <f t="shared" si="64"/>
        <v>108050</v>
      </c>
      <c r="L157" s="123">
        <f t="shared" si="64"/>
        <v>108585</v>
      </c>
      <c r="M157" s="123">
        <f t="shared" si="64"/>
        <v>109122</v>
      </c>
      <c r="N157" s="123">
        <f t="shared" si="64"/>
        <v>109662</v>
      </c>
      <c r="O157" s="123">
        <f t="shared" si="64"/>
        <v>110205</v>
      </c>
      <c r="P157" s="123">
        <f t="shared" si="64"/>
        <v>110751</v>
      </c>
      <c r="Q157" s="123">
        <f t="shared" si="64"/>
        <v>111299</v>
      </c>
      <c r="R157" s="123">
        <f t="shared" si="64"/>
        <v>111850</v>
      </c>
      <c r="S157" s="123">
        <f t="shared" si="64"/>
        <v>112403</v>
      </c>
      <c r="T157" s="123">
        <f t="shared" si="64"/>
        <v>112960</v>
      </c>
      <c r="U157" s="123">
        <f t="shared" si="64"/>
        <v>113519</v>
      </c>
      <c r="V157" s="123">
        <f t="shared" si="64"/>
        <v>114081</v>
      </c>
      <c r="W157" s="123">
        <f t="shared" si="64"/>
        <v>114645</v>
      </c>
      <c r="X157" s="123">
        <f t="shared" si="64"/>
        <v>115213</v>
      </c>
      <c r="Y157" s="123">
        <f t="shared" si="64"/>
        <v>115783</v>
      </c>
      <c r="Z157" s="123">
        <f t="shared" si="64"/>
        <v>116356</v>
      </c>
      <c r="AA157" s="123">
        <f t="shared" si="64"/>
        <v>116932</v>
      </c>
      <c r="AB157" s="123">
        <f t="shared" si="64"/>
        <v>0</v>
      </c>
      <c r="AC157" s="123">
        <f t="shared" si="64"/>
        <v>0</v>
      </c>
      <c r="AD157" s="123">
        <f t="shared" si="64"/>
        <v>0</v>
      </c>
      <c r="AE157" s="123">
        <f t="shared" si="64"/>
        <v>0</v>
      </c>
      <c r="AF157" s="123">
        <f t="shared" si="64"/>
        <v>0</v>
      </c>
      <c r="AG157" s="123">
        <f t="shared" si="64"/>
        <v>0</v>
      </c>
      <c r="AH157" s="123">
        <f t="shared" si="64"/>
        <v>0</v>
      </c>
      <c r="AI157" s="123">
        <f t="shared" si="64"/>
        <v>0</v>
      </c>
      <c r="AJ157" s="123">
        <f t="shared" si="64"/>
        <v>0</v>
      </c>
      <c r="AK157" s="123">
        <f t="shared" si="64"/>
        <v>0</v>
      </c>
      <c r="AL157" s="123">
        <f t="shared" si="64"/>
        <v>0</v>
      </c>
      <c r="AM157" s="123">
        <f t="shared" si="64"/>
        <v>0</v>
      </c>
      <c r="AN157" s="123">
        <f t="shared" si="64"/>
        <v>0</v>
      </c>
      <c r="AO157" s="123">
        <f t="shared" si="64"/>
        <v>0</v>
      </c>
      <c r="AP157" s="123">
        <f t="shared" si="64"/>
        <v>0</v>
      </c>
    </row>
    <row r="158" spans="1:42" x14ac:dyDescent="0.2">
      <c r="A158" s="18" t="s">
        <v>382</v>
      </c>
      <c r="B158" s="127"/>
      <c r="C158" s="123">
        <f>C$5</f>
        <v>938557</v>
      </c>
      <c r="D158" s="123">
        <f t="shared" ref="D158:AP158" si="65">D$5</f>
        <v>933864</v>
      </c>
      <c r="E158" s="123">
        <f t="shared" si="65"/>
        <v>929195</v>
      </c>
      <c r="F158" s="123">
        <f t="shared" si="65"/>
        <v>924549</v>
      </c>
      <c r="G158" s="123">
        <f t="shared" si="65"/>
        <v>919926</v>
      </c>
      <c r="H158" s="123">
        <f t="shared" si="65"/>
        <v>915327</v>
      </c>
      <c r="I158" s="123">
        <f t="shared" si="65"/>
        <v>910750</v>
      </c>
      <c r="J158" s="123">
        <f t="shared" si="65"/>
        <v>906196</v>
      </c>
      <c r="K158" s="123">
        <f t="shared" si="65"/>
        <v>901665</v>
      </c>
      <c r="L158" s="123">
        <f t="shared" si="65"/>
        <v>897157</v>
      </c>
      <c r="M158" s="123">
        <f t="shared" si="65"/>
        <v>892671</v>
      </c>
      <c r="N158" s="123">
        <f t="shared" si="65"/>
        <v>888208</v>
      </c>
      <c r="O158" s="123">
        <f t="shared" si="65"/>
        <v>883767</v>
      </c>
      <c r="P158" s="123">
        <f t="shared" si="65"/>
        <v>879348</v>
      </c>
      <c r="Q158" s="123">
        <f t="shared" si="65"/>
        <v>874951</v>
      </c>
      <c r="R158" s="123">
        <f t="shared" si="65"/>
        <v>870577</v>
      </c>
      <c r="S158" s="123">
        <f t="shared" si="65"/>
        <v>866224</v>
      </c>
      <c r="T158" s="123">
        <f t="shared" si="65"/>
        <v>861893</v>
      </c>
      <c r="U158" s="123">
        <f t="shared" si="65"/>
        <v>857583</v>
      </c>
      <c r="V158" s="123">
        <f t="shared" si="65"/>
        <v>853295</v>
      </c>
      <c r="W158" s="123">
        <f t="shared" si="65"/>
        <v>849029</v>
      </c>
      <c r="X158" s="123">
        <f t="shared" si="65"/>
        <v>844784</v>
      </c>
      <c r="Y158" s="123">
        <f t="shared" si="65"/>
        <v>840560</v>
      </c>
      <c r="Z158" s="123">
        <f t="shared" si="65"/>
        <v>836357</v>
      </c>
      <c r="AA158" s="123">
        <f t="shared" si="65"/>
        <v>832175</v>
      </c>
      <c r="AB158" s="123">
        <f t="shared" si="65"/>
        <v>0</v>
      </c>
      <c r="AC158" s="123">
        <f t="shared" si="65"/>
        <v>0</v>
      </c>
      <c r="AD158" s="123">
        <f t="shared" si="65"/>
        <v>0</v>
      </c>
      <c r="AE158" s="123">
        <f t="shared" si="65"/>
        <v>0</v>
      </c>
      <c r="AF158" s="123">
        <f t="shared" si="65"/>
        <v>0</v>
      </c>
      <c r="AG158" s="123">
        <f t="shared" si="65"/>
        <v>0</v>
      </c>
      <c r="AH158" s="123">
        <f t="shared" si="65"/>
        <v>0</v>
      </c>
      <c r="AI158" s="123">
        <f t="shared" si="65"/>
        <v>0</v>
      </c>
      <c r="AJ158" s="123">
        <f t="shared" si="65"/>
        <v>0</v>
      </c>
      <c r="AK158" s="123">
        <f t="shared" si="65"/>
        <v>0</v>
      </c>
      <c r="AL158" s="123">
        <f t="shared" si="65"/>
        <v>0</v>
      </c>
      <c r="AM158" s="123">
        <f t="shared" si="65"/>
        <v>0</v>
      </c>
      <c r="AN158" s="123">
        <f t="shared" si="65"/>
        <v>0</v>
      </c>
      <c r="AO158" s="123">
        <f t="shared" si="65"/>
        <v>0</v>
      </c>
      <c r="AP158" s="123">
        <f t="shared" si="65"/>
        <v>0</v>
      </c>
    </row>
    <row r="160" spans="1:42" x14ac:dyDescent="0.2">
      <c r="A160" s="4" t="s">
        <v>202</v>
      </c>
      <c r="B160" s="151">
        <f>-(B156+NPV(NominalDiscountRate/100,C156:AP156))</f>
        <v>972602.94089998968</v>
      </c>
      <c r="C160" s="123"/>
      <c r="D160" s="123"/>
    </row>
    <row r="161" spans="1:42" x14ac:dyDescent="0.2">
      <c r="A161" s="4" t="s">
        <v>201</v>
      </c>
      <c r="B161" s="151">
        <f>NPV(NominalDiscountRate/100,C158:AP158)</f>
        <v>8826842.2145867869</v>
      </c>
    </row>
    <row r="162" spans="1:42" x14ac:dyDescent="0.2">
      <c r="A162" s="4" t="s">
        <v>389</v>
      </c>
      <c r="B162" s="209">
        <f>IF(B161=0,0,B160/B161*100)</f>
        <v>11.018696349785383</v>
      </c>
    </row>
    <row r="163" spans="1:42" x14ac:dyDescent="0.2">
      <c r="B163" s="201"/>
    </row>
    <row r="164" spans="1:42" x14ac:dyDescent="0.2">
      <c r="A164" s="4" t="s">
        <v>209</v>
      </c>
      <c r="B164" s="151">
        <f>NPV(NominalDiscountRate/100,C157:AP157)</f>
        <v>1055731.8507375959</v>
      </c>
    </row>
    <row r="165" spans="1:42" x14ac:dyDescent="0.2">
      <c r="A165" s="4" t="s">
        <v>201</v>
      </c>
      <c r="B165" s="151">
        <f>B161</f>
        <v>8826842.2145867869</v>
      </c>
    </row>
    <row r="166" spans="1:42" x14ac:dyDescent="0.2">
      <c r="A166" s="4" t="s">
        <v>246</v>
      </c>
      <c r="B166" s="209">
        <f>IF(B165=0,0,B164/B165*100)</f>
        <v>11.960470404613641</v>
      </c>
    </row>
    <row r="167" spans="1:42" x14ac:dyDescent="0.2">
      <c r="B167" s="112"/>
    </row>
    <row r="168" spans="1:42" x14ac:dyDescent="0.2">
      <c r="A168" s="84" t="s">
        <v>368</v>
      </c>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row>
    <row r="169" spans="1:42" x14ac:dyDescent="0.2">
      <c r="A169" s="4" t="s">
        <v>369</v>
      </c>
      <c r="B169" s="123">
        <f t="array" ref="B169:AP170">Inputs!C210:AQ211</f>
        <v>0</v>
      </c>
      <c r="C169" s="4">
        <v>0</v>
      </c>
      <c r="D169" s="4">
        <v>0</v>
      </c>
      <c r="E169" s="4">
        <v>0</v>
      </c>
      <c r="F169" s="4">
        <v>0</v>
      </c>
      <c r="G169" s="4">
        <v>0</v>
      </c>
      <c r="H169" s="4">
        <v>0</v>
      </c>
      <c r="I169" s="4">
        <v>0</v>
      </c>
      <c r="J169" s="4">
        <v>0</v>
      </c>
      <c r="K169" s="4">
        <v>0</v>
      </c>
      <c r="L169" s="4">
        <v>0</v>
      </c>
      <c r="M169" s="4">
        <v>0</v>
      </c>
      <c r="N169" s="4">
        <v>0</v>
      </c>
      <c r="O169" s="4">
        <v>0</v>
      </c>
      <c r="P169" s="4">
        <v>0</v>
      </c>
      <c r="Q169" s="4">
        <v>0</v>
      </c>
      <c r="R169" s="4">
        <v>0</v>
      </c>
      <c r="S169" s="4">
        <v>0</v>
      </c>
      <c r="T169" s="4">
        <v>0</v>
      </c>
      <c r="U169" s="4">
        <v>0</v>
      </c>
      <c r="V169" s="4">
        <v>0</v>
      </c>
      <c r="W169" s="4">
        <v>0</v>
      </c>
      <c r="X169" s="4">
        <v>0</v>
      </c>
      <c r="Y169" s="4">
        <v>0</v>
      </c>
      <c r="Z169" s="4">
        <v>0</v>
      </c>
      <c r="AA169" s="4">
        <v>0</v>
      </c>
      <c r="AB169" s="4">
        <v>0</v>
      </c>
      <c r="AC169" s="4">
        <v>0</v>
      </c>
      <c r="AD169" s="4">
        <v>0</v>
      </c>
      <c r="AE169" s="4">
        <v>0</v>
      </c>
      <c r="AF169" s="4">
        <v>0</v>
      </c>
      <c r="AG169" s="4">
        <v>0</v>
      </c>
      <c r="AH169" s="4">
        <v>0</v>
      </c>
      <c r="AI169" s="4">
        <v>0</v>
      </c>
      <c r="AJ169" s="4">
        <v>0</v>
      </c>
      <c r="AK169" s="4">
        <v>0</v>
      </c>
      <c r="AL169" s="4">
        <v>0</v>
      </c>
      <c r="AM169" s="4">
        <v>0</v>
      </c>
      <c r="AN169" s="4">
        <v>0</v>
      </c>
      <c r="AO169" s="4">
        <v>0</v>
      </c>
      <c r="AP169" s="4">
        <v>0</v>
      </c>
    </row>
    <row r="170" spans="1:42" x14ac:dyDescent="0.2">
      <c r="A170" s="4" t="s">
        <v>370</v>
      </c>
      <c r="B170" s="123">
        <v>0</v>
      </c>
      <c r="C170" s="4">
        <v>0</v>
      </c>
      <c r="D170" s="4">
        <v>0</v>
      </c>
      <c r="E170" s="4">
        <v>0</v>
      </c>
      <c r="F170" s="4">
        <v>0</v>
      </c>
      <c r="G170" s="4">
        <v>0</v>
      </c>
      <c r="H170" s="4">
        <v>0</v>
      </c>
      <c r="I170" s="4">
        <v>0</v>
      </c>
      <c r="J170" s="4">
        <v>0</v>
      </c>
      <c r="K170" s="4">
        <v>0</v>
      </c>
      <c r="L170" s="4">
        <v>0</v>
      </c>
      <c r="M170" s="4">
        <v>0</v>
      </c>
      <c r="N170" s="4">
        <v>0</v>
      </c>
      <c r="O170" s="4">
        <v>0</v>
      </c>
      <c r="P170" s="4">
        <v>0</v>
      </c>
      <c r="Q170" s="4">
        <v>0</v>
      </c>
      <c r="R170" s="4">
        <v>0</v>
      </c>
      <c r="S170" s="4">
        <v>0</v>
      </c>
      <c r="T170" s="4">
        <v>0</v>
      </c>
      <c r="U170" s="4">
        <v>0</v>
      </c>
      <c r="V170" s="4">
        <v>0</v>
      </c>
      <c r="W170" s="4">
        <v>0</v>
      </c>
      <c r="X170" s="4">
        <v>0</v>
      </c>
      <c r="Y170" s="4">
        <v>0</v>
      </c>
      <c r="Z170" s="4">
        <v>0</v>
      </c>
      <c r="AA170" s="4">
        <v>0</v>
      </c>
      <c r="AB170" s="4">
        <v>0</v>
      </c>
      <c r="AC170" s="4">
        <v>0</v>
      </c>
      <c r="AD170" s="4">
        <v>0</v>
      </c>
      <c r="AE170" s="4">
        <v>0</v>
      </c>
      <c r="AF170" s="4">
        <v>0</v>
      </c>
      <c r="AG170" s="4">
        <v>0</v>
      </c>
      <c r="AH170" s="4">
        <v>0</v>
      </c>
      <c r="AI170" s="4">
        <v>0</v>
      </c>
      <c r="AJ170" s="4">
        <v>0</v>
      </c>
      <c r="AK170" s="4">
        <v>0</v>
      </c>
      <c r="AL170" s="4">
        <v>0</v>
      </c>
      <c r="AM170" s="4">
        <v>0</v>
      </c>
      <c r="AN170" s="4">
        <v>0</v>
      </c>
      <c r="AO170" s="4">
        <v>0</v>
      </c>
      <c r="AP170" s="4">
        <v>0</v>
      </c>
    </row>
    <row r="172" spans="1:42" x14ac:dyDescent="0.2">
      <c r="A172" s="4" t="s">
        <v>371</v>
      </c>
      <c r="B172" s="179">
        <f>(B169+NPV(NominalDiscountRate/100,C169:AP169))</f>
        <v>0</v>
      </c>
    </row>
    <row r="173" spans="1:42" x14ac:dyDescent="0.2">
      <c r="A173" s="4" t="s">
        <v>372</v>
      </c>
      <c r="B173" s="179">
        <f>NPV(NominalDiscountRate/100,C170:AP170)</f>
        <v>0</v>
      </c>
    </row>
    <row r="174" spans="1:42" x14ac:dyDescent="0.2">
      <c r="A174" s="4" t="s">
        <v>373</v>
      </c>
      <c r="B174" s="110">
        <f>IF(B173=0,0,B172/B173*100)</f>
        <v>0</v>
      </c>
    </row>
    <row r="176" spans="1:42" x14ac:dyDescent="0.2">
      <c r="A176" s="84" t="s">
        <v>331</v>
      </c>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row>
    <row r="177" spans="1:42" x14ac:dyDescent="0.2">
      <c r="A177" s="20" t="s">
        <v>40</v>
      </c>
    </row>
    <row r="178" spans="1:42" x14ac:dyDescent="0.2">
      <c r="A178" s="90" t="s">
        <v>27</v>
      </c>
      <c r="C178" s="123">
        <f t="shared" ref="C178:AP178" si="66">C76</f>
        <v>94145</v>
      </c>
      <c r="D178" s="123">
        <f t="shared" si="66"/>
        <v>94416</v>
      </c>
      <c r="E178" s="123">
        <f t="shared" si="66"/>
        <v>94682.925000000003</v>
      </c>
      <c r="F178" s="123">
        <f t="shared" si="66"/>
        <v>94947.623124999998</v>
      </c>
      <c r="G178" s="123">
        <f t="shared" si="66"/>
        <v>95207.938703125008</v>
      </c>
      <c r="H178" s="123">
        <f t="shared" si="66"/>
        <v>95463.712170703133</v>
      </c>
      <c r="I178" s="123">
        <f t="shared" si="66"/>
        <v>95715.779974970705</v>
      </c>
      <c r="J178" s="123">
        <f t="shared" si="66"/>
        <v>95962.97447434497</v>
      </c>
      <c r="K178" s="123">
        <f t="shared" si="66"/>
        <v>96207.123836203595</v>
      </c>
      <c r="L178" s="123">
        <f t="shared" si="66"/>
        <v>96446.05193210869</v>
      </c>
      <c r="M178" s="123">
        <f t="shared" si="66"/>
        <v>96679.578230411411</v>
      </c>
      <c r="N178" s="123">
        <f t="shared" si="66"/>
        <v>96908.51768617169</v>
      </c>
      <c r="O178" s="123">
        <f t="shared" si="66"/>
        <v>97132.680628325994</v>
      </c>
      <c r="P178" s="123">
        <f t="shared" si="66"/>
        <v>97351.872644034142</v>
      </c>
      <c r="Q178" s="123">
        <f t="shared" si="66"/>
        <v>97564.894460134994</v>
      </c>
      <c r="R178" s="123">
        <f t="shared" si="66"/>
        <v>97772.54182163837</v>
      </c>
      <c r="S178" s="123">
        <f t="shared" si="66"/>
        <v>97973.60536717932</v>
      </c>
      <c r="T178" s="123">
        <f t="shared" si="66"/>
        <v>98169.870501358819</v>
      </c>
      <c r="U178" s="123">
        <f t="shared" si="66"/>
        <v>98359.117263892782</v>
      </c>
      <c r="V178" s="123">
        <f t="shared" si="66"/>
        <v>98542.120195490104</v>
      </c>
      <c r="W178" s="123">
        <f t="shared" si="66"/>
        <v>98717.648200377356</v>
      </c>
      <c r="X178" s="123">
        <f t="shared" si="66"/>
        <v>98887.464405386796</v>
      </c>
      <c r="Y178" s="123">
        <f t="shared" si="66"/>
        <v>99049.326015521467</v>
      </c>
      <c r="Z178" s="123">
        <f t="shared" si="66"/>
        <v>99203.984165909496</v>
      </c>
      <c r="AA178" s="123">
        <f t="shared" si="66"/>
        <v>99351.183770057236</v>
      </c>
      <c r="AB178" s="123">
        <f t="shared" si="66"/>
        <v>0</v>
      </c>
      <c r="AC178" s="123">
        <f t="shared" si="66"/>
        <v>0</v>
      </c>
      <c r="AD178" s="123">
        <f t="shared" si="66"/>
        <v>0</v>
      </c>
      <c r="AE178" s="123">
        <f t="shared" si="66"/>
        <v>0</v>
      </c>
      <c r="AF178" s="123">
        <f t="shared" si="66"/>
        <v>0</v>
      </c>
      <c r="AG178" s="123">
        <f t="shared" si="66"/>
        <v>0</v>
      </c>
      <c r="AH178" s="123">
        <f t="shared" si="66"/>
        <v>0</v>
      </c>
      <c r="AI178" s="123">
        <f t="shared" si="66"/>
        <v>0</v>
      </c>
      <c r="AJ178" s="123">
        <f t="shared" si="66"/>
        <v>0</v>
      </c>
      <c r="AK178" s="123">
        <f t="shared" si="66"/>
        <v>0</v>
      </c>
      <c r="AL178" s="123">
        <f t="shared" si="66"/>
        <v>0</v>
      </c>
      <c r="AM178" s="123">
        <f t="shared" si="66"/>
        <v>0</v>
      </c>
      <c r="AN178" s="123">
        <f t="shared" si="66"/>
        <v>0</v>
      </c>
      <c r="AO178" s="123">
        <f t="shared" si="66"/>
        <v>0</v>
      </c>
      <c r="AP178" s="123">
        <f t="shared" si="66"/>
        <v>0</v>
      </c>
    </row>
    <row r="179" spans="1:42" x14ac:dyDescent="0.2">
      <c r="A179" s="90" t="s">
        <v>36</v>
      </c>
      <c r="C179" s="123">
        <f t="shared" ref="C179:AP179" si="67">C741</f>
        <v>488.91374999999999</v>
      </c>
      <c r="D179" s="123">
        <f t="shared" si="67"/>
        <v>555.31882194381944</v>
      </c>
      <c r="E179" s="123">
        <f t="shared" si="67"/>
        <v>621.74686263763897</v>
      </c>
      <c r="F179" s="123">
        <f t="shared" si="67"/>
        <v>688.1950713002085</v>
      </c>
      <c r="G179" s="123">
        <f t="shared" si="67"/>
        <v>754.66442088074666</v>
      </c>
      <c r="H179" s="123">
        <f t="shared" si="67"/>
        <v>821.15715865220272</v>
      </c>
      <c r="I179" s="123">
        <f t="shared" si="67"/>
        <v>887.67055681935005</v>
      </c>
      <c r="J179" s="123">
        <f t="shared" si="67"/>
        <v>954.20691314208011</v>
      </c>
      <c r="K179" s="123">
        <f t="shared" si="67"/>
        <v>1020.7660515742831</v>
      </c>
      <c r="L179" s="123">
        <f t="shared" si="67"/>
        <v>1087.347822918696</v>
      </c>
      <c r="M179" s="123">
        <f t="shared" si="67"/>
        <v>1153.9533554981233</v>
      </c>
      <c r="N179" s="123">
        <f t="shared" si="67"/>
        <v>1220.583805843441</v>
      </c>
      <c r="O179" s="123">
        <f t="shared" si="67"/>
        <v>1287.2366093987962</v>
      </c>
      <c r="P179" s="123">
        <f t="shared" si="67"/>
        <v>1353.9142312444396</v>
      </c>
      <c r="Q179" s="123">
        <f t="shared" si="67"/>
        <v>1420.6166668376288</v>
      </c>
      <c r="R179" s="123">
        <f t="shared" si="67"/>
        <v>558.04286361476011</v>
      </c>
      <c r="S179" s="123">
        <f t="shared" si="67"/>
        <v>561.21246645512929</v>
      </c>
      <c r="T179" s="123">
        <f t="shared" si="67"/>
        <v>564.40705936650738</v>
      </c>
      <c r="U179" s="123">
        <f t="shared" si="67"/>
        <v>94.749267100670124</v>
      </c>
      <c r="V179" s="123">
        <f t="shared" si="67"/>
        <v>97.117998778186859</v>
      </c>
      <c r="W179" s="123">
        <f t="shared" si="67"/>
        <v>99.545948747641518</v>
      </c>
      <c r="X179" s="123">
        <f t="shared" si="67"/>
        <v>102.03459746633256</v>
      </c>
      <c r="Y179" s="123">
        <f t="shared" si="67"/>
        <v>104.58546240299086</v>
      </c>
      <c r="Z179" s="123">
        <f t="shared" si="67"/>
        <v>107.20009896306564</v>
      </c>
      <c r="AA179" s="123">
        <f t="shared" si="67"/>
        <v>109.88010143714227</v>
      </c>
      <c r="AB179" s="123">
        <f t="shared" si="67"/>
        <v>0</v>
      </c>
      <c r="AC179" s="123">
        <f t="shared" si="67"/>
        <v>0</v>
      </c>
      <c r="AD179" s="123">
        <f t="shared" si="67"/>
        <v>0</v>
      </c>
      <c r="AE179" s="123">
        <f t="shared" si="67"/>
        <v>0</v>
      </c>
      <c r="AF179" s="123">
        <f t="shared" si="67"/>
        <v>0</v>
      </c>
      <c r="AG179" s="123">
        <f t="shared" si="67"/>
        <v>0</v>
      </c>
      <c r="AH179" s="123">
        <f t="shared" si="67"/>
        <v>0</v>
      </c>
      <c r="AI179" s="123">
        <f t="shared" si="67"/>
        <v>0</v>
      </c>
      <c r="AJ179" s="123">
        <f t="shared" si="67"/>
        <v>0</v>
      </c>
      <c r="AK179" s="123">
        <f t="shared" si="67"/>
        <v>0</v>
      </c>
      <c r="AL179" s="123">
        <f t="shared" si="67"/>
        <v>0</v>
      </c>
      <c r="AM179" s="123">
        <f t="shared" si="67"/>
        <v>0</v>
      </c>
      <c r="AN179" s="123">
        <f t="shared" si="67"/>
        <v>0</v>
      </c>
      <c r="AO179" s="123">
        <f t="shared" si="67"/>
        <v>0</v>
      </c>
      <c r="AP179" s="123">
        <f t="shared" si="67"/>
        <v>0</v>
      </c>
    </row>
    <row r="180" spans="1:42" x14ac:dyDescent="0.2">
      <c r="A180" s="90" t="s">
        <v>28</v>
      </c>
      <c r="C180" s="123">
        <f t="shared" ref="C180:AP180" si="68">-C600</f>
        <v>-35658.964641074686</v>
      </c>
      <c r="D180" s="123">
        <f t="shared" si="68"/>
        <v>-34345.068019194769</v>
      </c>
      <c r="E180" s="123">
        <f t="shared" si="68"/>
        <v>-32970.277070901197</v>
      </c>
      <c r="F180" s="123">
        <f t="shared" si="68"/>
        <v>-31532.281407752795</v>
      </c>
      <c r="G180" s="123">
        <f t="shared" si="68"/>
        <v>-30028.621360386154</v>
      </c>
      <c r="H180" s="123">
        <f t="shared" si="68"/>
        <v>-28456.805201028692</v>
      </c>
      <c r="I180" s="123">
        <f t="shared" si="68"/>
        <v>-26814.246442448377</v>
      </c>
      <c r="J180" s="123">
        <f t="shared" si="68"/>
        <v>-25098.229401085842</v>
      </c>
      <c r="K180" s="123">
        <f t="shared" si="68"/>
        <v>-23305.965693472681</v>
      </c>
      <c r="L180" s="123">
        <f t="shared" si="68"/>
        <v>-21434.499149497802</v>
      </c>
      <c r="M180" s="123">
        <f t="shared" si="68"/>
        <v>-19480.822310043775</v>
      </c>
      <c r="N180" s="123">
        <f t="shared" si="68"/>
        <v>-17441.812972448421</v>
      </c>
      <c r="O180" s="123">
        <f t="shared" si="68"/>
        <v>-15314.198970402784</v>
      </c>
      <c r="P180" s="123">
        <f t="shared" si="68"/>
        <v>-13094.583086978268</v>
      </c>
      <c r="Q180" s="123">
        <f t="shared" si="68"/>
        <v>-10779.438198502672</v>
      </c>
      <c r="R180" s="123">
        <f t="shared" si="68"/>
        <v>-8365.1329970695642</v>
      </c>
      <c r="S180" s="123">
        <f t="shared" si="68"/>
        <v>-5691.3524147480903</v>
      </c>
      <c r="T180" s="123">
        <f t="shared" si="68"/>
        <v>-2904.4340385017272</v>
      </c>
      <c r="U180" s="123">
        <f t="shared" si="68"/>
        <v>0</v>
      </c>
      <c r="V180" s="123">
        <f t="shared" si="68"/>
        <v>0</v>
      </c>
      <c r="W180" s="123">
        <f t="shared" si="68"/>
        <v>0</v>
      </c>
      <c r="X180" s="123">
        <f t="shared" si="68"/>
        <v>0</v>
      </c>
      <c r="Y180" s="123">
        <f t="shared" si="68"/>
        <v>0</v>
      </c>
      <c r="Z180" s="123">
        <f t="shared" si="68"/>
        <v>0</v>
      </c>
      <c r="AA180" s="123">
        <f t="shared" si="68"/>
        <v>0</v>
      </c>
      <c r="AB180" s="123">
        <f t="shared" si="68"/>
        <v>0</v>
      </c>
      <c r="AC180" s="123">
        <f t="shared" si="68"/>
        <v>0</v>
      </c>
      <c r="AD180" s="123">
        <f t="shared" si="68"/>
        <v>0</v>
      </c>
      <c r="AE180" s="123">
        <f t="shared" si="68"/>
        <v>0</v>
      </c>
      <c r="AF180" s="123">
        <f t="shared" si="68"/>
        <v>0</v>
      </c>
      <c r="AG180" s="123">
        <f t="shared" si="68"/>
        <v>0</v>
      </c>
      <c r="AH180" s="123">
        <f t="shared" si="68"/>
        <v>0</v>
      </c>
      <c r="AI180" s="123">
        <f t="shared" si="68"/>
        <v>0</v>
      </c>
      <c r="AJ180" s="123">
        <f t="shared" si="68"/>
        <v>0</v>
      </c>
      <c r="AK180" s="123">
        <f t="shared" si="68"/>
        <v>0</v>
      </c>
      <c r="AL180" s="123">
        <f t="shared" si="68"/>
        <v>0</v>
      </c>
      <c r="AM180" s="123">
        <f t="shared" si="68"/>
        <v>0</v>
      </c>
      <c r="AN180" s="123">
        <f t="shared" si="68"/>
        <v>0</v>
      </c>
      <c r="AO180" s="123">
        <f t="shared" si="68"/>
        <v>0</v>
      </c>
      <c r="AP180" s="123">
        <f t="shared" si="68"/>
        <v>0</v>
      </c>
    </row>
    <row r="181" spans="1:42" x14ac:dyDescent="0.2">
      <c r="A181" s="90" t="s">
        <v>31</v>
      </c>
      <c r="C181" s="124">
        <f t="shared" ref="C181:AP181" si="69">IF(C$2&lt;=analysis_period,-C307-C337-C363-C389,0)</f>
        <v>-245644.52998246878</v>
      </c>
      <c r="D181" s="124">
        <f t="shared" si="69"/>
        <v>-394392.05216971878</v>
      </c>
      <c r="E181" s="124">
        <f t="shared" si="69"/>
        <v>-239314.93230487499</v>
      </c>
      <c r="F181" s="124">
        <f t="shared" si="69"/>
        <v>-146202.24112239372</v>
      </c>
      <c r="G181" s="124">
        <f t="shared" si="69"/>
        <v>-146019.58814756249</v>
      </c>
      <c r="H181" s="124">
        <f t="shared" si="69"/>
        <v>-76170.244032224975</v>
      </c>
      <c r="I181" s="124">
        <f t="shared" si="69"/>
        <v>-6408.6682294687507</v>
      </c>
      <c r="J181" s="124">
        <f t="shared" si="69"/>
        <v>-6408.6682294687507</v>
      </c>
      <c r="K181" s="124">
        <f t="shared" si="69"/>
        <v>-6411.040346025</v>
      </c>
      <c r="L181" s="124">
        <f t="shared" si="69"/>
        <v>-6408.6682294687507</v>
      </c>
      <c r="M181" s="124">
        <f t="shared" si="69"/>
        <v>-6411.040346025</v>
      </c>
      <c r="N181" s="124">
        <f t="shared" si="69"/>
        <v>-6404.7147018750011</v>
      </c>
      <c r="O181" s="124">
        <f t="shared" si="69"/>
        <v>-6411.040346025</v>
      </c>
      <c r="P181" s="124">
        <f t="shared" si="69"/>
        <v>-6404.7147018750011</v>
      </c>
      <c r="Q181" s="124">
        <f t="shared" si="69"/>
        <v>-21668.785495985423</v>
      </c>
      <c r="R181" s="124">
        <f t="shared" si="69"/>
        <v>-28804.603255489175</v>
      </c>
      <c r="S181" s="124">
        <f t="shared" si="69"/>
        <v>-17021.829132106006</v>
      </c>
      <c r="T181" s="124">
        <f t="shared" si="69"/>
        <v>-11161.944101763604</v>
      </c>
      <c r="U181" s="124">
        <f t="shared" si="69"/>
        <v>-11161.944101763604</v>
      </c>
      <c r="V181" s="124">
        <f t="shared" si="69"/>
        <v>-6767.0303290068023</v>
      </c>
      <c r="W181" s="124">
        <f t="shared" si="69"/>
        <v>-1186.0582781250002</v>
      </c>
      <c r="X181" s="124">
        <f t="shared" si="69"/>
        <v>0</v>
      </c>
      <c r="Y181" s="124">
        <f t="shared" si="69"/>
        <v>0</v>
      </c>
      <c r="Z181" s="124">
        <f t="shared" si="69"/>
        <v>0</v>
      </c>
      <c r="AA181" s="124">
        <f t="shared" si="69"/>
        <v>0</v>
      </c>
      <c r="AB181" s="124">
        <f t="shared" si="69"/>
        <v>0</v>
      </c>
      <c r="AC181" s="124">
        <f t="shared" si="69"/>
        <v>0</v>
      </c>
      <c r="AD181" s="124">
        <f t="shared" si="69"/>
        <v>0</v>
      </c>
      <c r="AE181" s="124">
        <f t="shared" si="69"/>
        <v>0</v>
      </c>
      <c r="AF181" s="124">
        <f t="shared" si="69"/>
        <v>0</v>
      </c>
      <c r="AG181" s="124">
        <f t="shared" si="69"/>
        <v>0</v>
      </c>
      <c r="AH181" s="124">
        <f t="shared" si="69"/>
        <v>0</v>
      </c>
      <c r="AI181" s="124">
        <f t="shared" si="69"/>
        <v>0</v>
      </c>
      <c r="AJ181" s="124">
        <f t="shared" si="69"/>
        <v>0</v>
      </c>
      <c r="AK181" s="124">
        <f t="shared" si="69"/>
        <v>0</v>
      </c>
      <c r="AL181" s="124">
        <f t="shared" si="69"/>
        <v>0</v>
      </c>
      <c r="AM181" s="124">
        <f t="shared" si="69"/>
        <v>0</v>
      </c>
      <c r="AN181" s="124">
        <f t="shared" si="69"/>
        <v>0</v>
      </c>
      <c r="AO181" s="124">
        <f t="shared" si="69"/>
        <v>0</v>
      </c>
      <c r="AP181" s="124">
        <f t="shared" si="69"/>
        <v>0</v>
      </c>
    </row>
    <row r="182" spans="1:42" x14ac:dyDescent="0.2">
      <c r="A182" s="90" t="s">
        <v>184</v>
      </c>
      <c r="C182" s="123">
        <f t="shared" ref="C182:AP182" si="70">SUM(C178:C181)</f>
        <v>-186669.58087354345</v>
      </c>
      <c r="D182" s="123">
        <f t="shared" si="70"/>
        <v>-333765.80136696971</v>
      </c>
      <c r="E182" s="123">
        <f t="shared" si="70"/>
        <v>-176980.53751313855</v>
      </c>
      <c r="F182" s="123">
        <f t="shared" si="70"/>
        <v>-82098.704333846312</v>
      </c>
      <c r="G182" s="123">
        <f t="shared" si="70"/>
        <v>-80085.606383942897</v>
      </c>
      <c r="H182" s="123">
        <f t="shared" si="70"/>
        <v>-8342.1799038983299</v>
      </c>
      <c r="I182" s="123">
        <f t="shared" si="70"/>
        <v>63380.535859872922</v>
      </c>
      <c r="J182" s="123">
        <f t="shared" si="70"/>
        <v>65410.283756932462</v>
      </c>
      <c r="K182" s="123">
        <f t="shared" si="70"/>
        <v>67510.883848280209</v>
      </c>
      <c r="L182" s="123">
        <f t="shared" si="70"/>
        <v>69690.232376060841</v>
      </c>
      <c r="M182" s="123">
        <f t="shared" si="70"/>
        <v>71941.668929840758</v>
      </c>
      <c r="N182" s="123">
        <f t="shared" si="70"/>
        <v>74282.573817691722</v>
      </c>
      <c r="O182" s="123">
        <f t="shared" si="70"/>
        <v>76694.677921297014</v>
      </c>
      <c r="P182" s="123">
        <f t="shared" si="70"/>
        <v>79206.489086425325</v>
      </c>
      <c r="Q182" s="123">
        <f t="shared" si="70"/>
        <v>66537.287432484532</v>
      </c>
      <c r="R182" s="123">
        <f t="shared" si="70"/>
        <v>61160.848432694387</v>
      </c>
      <c r="S182" s="123">
        <f t="shared" si="70"/>
        <v>75821.63628678034</v>
      </c>
      <c r="T182" s="123">
        <f t="shared" si="70"/>
        <v>84667.899420460002</v>
      </c>
      <c r="U182" s="123">
        <f t="shared" si="70"/>
        <v>87291.92242922986</v>
      </c>
      <c r="V182" s="123">
        <f t="shared" si="70"/>
        <v>91872.207865261487</v>
      </c>
      <c r="W182" s="123">
        <f t="shared" si="70"/>
        <v>97631.135871000006</v>
      </c>
      <c r="X182" s="123">
        <f t="shared" si="70"/>
        <v>98989.499002853132</v>
      </c>
      <c r="Y182" s="123">
        <f t="shared" si="70"/>
        <v>99153.911477924456</v>
      </c>
      <c r="Z182" s="123">
        <f t="shared" si="70"/>
        <v>99311.184264872558</v>
      </c>
      <c r="AA182" s="123">
        <f t="shared" si="70"/>
        <v>99461.063871494378</v>
      </c>
      <c r="AB182" s="123">
        <f t="shared" si="70"/>
        <v>0</v>
      </c>
      <c r="AC182" s="123">
        <f t="shared" si="70"/>
        <v>0</v>
      </c>
      <c r="AD182" s="123">
        <f t="shared" si="70"/>
        <v>0</v>
      </c>
      <c r="AE182" s="123">
        <f t="shared" si="70"/>
        <v>0</v>
      </c>
      <c r="AF182" s="123">
        <f t="shared" si="70"/>
        <v>0</v>
      </c>
      <c r="AG182" s="123">
        <f t="shared" si="70"/>
        <v>0</v>
      </c>
      <c r="AH182" s="123">
        <f t="shared" si="70"/>
        <v>0</v>
      </c>
      <c r="AI182" s="123">
        <f t="shared" si="70"/>
        <v>0</v>
      </c>
      <c r="AJ182" s="123">
        <f t="shared" si="70"/>
        <v>0</v>
      </c>
      <c r="AK182" s="123">
        <f t="shared" si="70"/>
        <v>0</v>
      </c>
      <c r="AL182" s="123">
        <f t="shared" si="70"/>
        <v>0</v>
      </c>
      <c r="AM182" s="123">
        <f t="shared" si="70"/>
        <v>0</v>
      </c>
      <c r="AN182" s="123">
        <f t="shared" si="70"/>
        <v>0</v>
      </c>
      <c r="AO182" s="123">
        <f t="shared" si="70"/>
        <v>0</v>
      </c>
      <c r="AP182" s="123">
        <f t="shared" si="70"/>
        <v>0</v>
      </c>
    </row>
    <row r="183" spans="1:42" x14ac:dyDescent="0.2">
      <c r="A183" s="90" t="str">
        <f>Inputs!B113</f>
        <v>Investment Based Incentive (IBI)</v>
      </c>
    </row>
    <row r="184" spans="1:42" x14ac:dyDescent="0.2">
      <c r="A184" s="91" t="str">
        <f>Inputs!B114</f>
        <v>As fixed amount</v>
      </c>
    </row>
    <row r="185" spans="1:42" x14ac:dyDescent="0.2">
      <c r="A185" s="82" t="s">
        <v>4</v>
      </c>
      <c r="C185" s="123">
        <f>IF(ibi_fed_amount_tax_sta="Yes",C558,0)</f>
        <v>0</v>
      </c>
    </row>
    <row r="186" spans="1:42" x14ac:dyDescent="0.2">
      <c r="A186" s="82" t="s">
        <v>5</v>
      </c>
      <c r="C186" s="123">
        <f>IF(ibi_sta_amount_tax_sta="Yes",C559,0)</f>
        <v>0</v>
      </c>
    </row>
    <row r="187" spans="1:42" x14ac:dyDescent="0.2">
      <c r="A187" s="82" t="s">
        <v>182</v>
      </c>
      <c r="C187" s="123">
        <f>IF(ibi_uti_amount_tax_sta="Yes",C560,0)</f>
        <v>0</v>
      </c>
    </row>
    <row r="188" spans="1:42" x14ac:dyDescent="0.2">
      <c r="A188" s="82" t="s">
        <v>183</v>
      </c>
      <c r="C188" s="124">
        <f>IF(ibi_oth_amount_tax_sta="Yes",C561,0)</f>
        <v>0</v>
      </c>
    </row>
    <row r="189" spans="1:42" x14ac:dyDescent="0.2">
      <c r="A189" s="82" t="s">
        <v>13</v>
      </c>
      <c r="C189" s="123">
        <f>SUM(C185:C188)</f>
        <v>0</v>
      </c>
    </row>
    <row r="190" spans="1:42" x14ac:dyDescent="0.2">
      <c r="A190" s="91" t="str">
        <f>Inputs!B119</f>
        <v>As percentage</v>
      </c>
      <c r="C190" s="15"/>
    </row>
    <row r="191" spans="1:42" x14ac:dyDescent="0.2">
      <c r="A191" s="82" t="s">
        <v>4</v>
      </c>
      <c r="C191" s="123">
        <f>IF(ibi_fed_percent_tax_sta="Yes",C564,0)</f>
        <v>0</v>
      </c>
    </row>
    <row r="192" spans="1:42" x14ac:dyDescent="0.2">
      <c r="A192" s="82" t="s">
        <v>5</v>
      </c>
      <c r="C192" s="123">
        <f>IF(ibi_fed_percent_tax_sta="Yes",C565,0)</f>
        <v>0</v>
      </c>
    </row>
    <row r="193" spans="1:42" x14ac:dyDescent="0.2">
      <c r="A193" s="82" t="s">
        <v>182</v>
      </c>
      <c r="C193" s="123">
        <f>IF(ibi_fed_percent_tax_sta="Yes",C566,0)</f>
        <v>0</v>
      </c>
    </row>
    <row r="194" spans="1:42" x14ac:dyDescent="0.2">
      <c r="A194" s="82" t="s">
        <v>183</v>
      </c>
      <c r="C194" s="124">
        <f>IF(ibi_fed_percent_tax_sta="Yes",C567,0)</f>
        <v>0</v>
      </c>
    </row>
    <row r="195" spans="1:42" x14ac:dyDescent="0.2">
      <c r="A195" s="82" t="s">
        <v>13</v>
      </c>
      <c r="C195" s="123">
        <f>SUM(C191:C194)</f>
        <v>0</v>
      </c>
    </row>
    <row r="196" spans="1:42" x14ac:dyDescent="0.2">
      <c r="A196" s="90" t="str">
        <f>Inputs!B124</f>
        <v>Capacity Based Incentive (CBI)</v>
      </c>
    </row>
    <row r="197" spans="1:42" x14ac:dyDescent="0.2">
      <c r="A197" s="91" t="s">
        <v>4</v>
      </c>
      <c r="C197" s="123">
        <f>IF(cbi_fed_tax_sta="Yes",C571,0)</f>
        <v>0</v>
      </c>
    </row>
    <row r="198" spans="1:42" x14ac:dyDescent="0.2">
      <c r="A198" s="91" t="s">
        <v>5</v>
      </c>
      <c r="C198" s="123">
        <f>IF(cbi_fed_tax_sta="Yes",C572,0)</f>
        <v>0</v>
      </c>
    </row>
    <row r="199" spans="1:42" x14ac:dyDescent="0.2">
      <c r="A199" s="91" t="s">
        <v>182</v>
      </c>
      <c r="C199" s="123">
        <f>IF(cbi_fed_tax_sta="Yes",C573,0)</f>
        <v>0</v>
      </c>
    </row>
    <row r="200" spans="1:42" x14ac:dyDescent="0.2">
      <c r="A200" s="91" t="s">
        <v>183</v>
      </c>
      <c r="C200" s="124">
        <f>IF(cbi_fed_tax_sta="Yes",C574,0)</f>
        <v>0</v>
      </c>
    </row>
    <row r="201" spans="1:42" x14ac:dyDescent="0.2">
      <c r="A201" s="91" t="s">
        <v>13</v>
      </c>
      <c r="C201" s="123">
        <f>SUM(C197:C200)</f>
        <v>0</v>
      </c>
    </row>
    <row r="202" spans="1:42" x14ac:dyDescent="0.2">
      <c r="A202" s="90" t="str">
        <f>Inputs!B129</f>
        <v>Production Based Incentive (PBI)</v>
      </c>
      <c r="C202" s="15"/>
    </row>
    <row r="203" spans="1:42" x14ac:dyDescent="0.2">
      <c r="A203" s="91" t="s">
        <v>4</v>
      </c>
      <c r="C203" s="123">
        <f t="shared" ref="C203:AP203" si="71">IF(AND(pbi_fed_tax_sta="Yes",pbi_fed_for_ds="No"),C581,0)</f>
        <v>0</v>
      </c>
      <c r="D203" s="123">
        <f t="shared" si="71"/>
        <v>0</v>
      </c>
      <c r="E203" s="123">
        <f t="shared" si="71"/>
        <v>0</v>
      </c>
      <c r="F203" s="123">
        <f t="shared" si="71"/>
        <v>0</v>
      </c>
      <c r="G203" s="123">
        <f t="shared" si="71"/>
        <v>0</v>
      </c>
      <c r="H203" s="123">
        <f t="shared" si="71"/>
        <v>0</v>
      </c>
      <c r="I203" s="123">
        <f t="shared" si="71"/>
        <v>0</v>
      </c>
      <c r="J203" s="123">
        <f t="shared" si="71"/>
        <v>0</v>
      </c>
      <c r="K203" s="123">
        <f t="shared" si="71"/>
        <v>0</v>
      </c>
      <c r="L203" s="123">
        <f t="shared" si="71"/>
        <v>0</v>
      </c>
      <c r="M203" s="123">
        <f t="shared" si="71"/>
        <v>0</v>
      </c>
      <c r="N203" s="123">
        <f t="shared" si="71"/>
        <v>0</v>
      </c>
      <c r="O203" s="123">
        <f t="shared" si="71"/>
        <v>0</v>
      </c>
      <c r="P203" s="123">
        <f t="shared" si="71"/>
        <v>0</v>
      </c>
      <c r="Q203" s="123">
        <f t="shared" si="71"/>
        <v>0</v>
      </c>
      <c r="R203" s="123">
        <f t="shared" si="71"/>
        <v>0</v>
      </c>
      <c r="S203" s="123">
        <f t="shared" si="71"/>
        <v>0</v>
      </c>
      <c r="T203" s="123">
        <f t="shared" si="71"/>
        <v>0</v>
      </c>
      <c r="U203" s="123">
        <f t="shared" si="71"/>
        <v>0</v>
      </c>
      <c r="V203" s="123">
        <f t="shared" si="71"/>
        <v>0</v>
      </c>
      <c r="W203" s="123">
        <f t="shared" si="71"/>
        <v>0</v>
      </c>
      <c r="X203" s="123">
        <f t="shared" si="71"/>
        <v>0</v>
      </c>
      <c r="Y203" s="123">
        <f t="shared" si="71"/>
        <v>0</v>
      </c>
      <c r="Z203" s="123">
        <f t="shared" si="71"/>
        <v>0</v>
      </c>
      <c r="AA203" s="123">
        <f t="shared" si="71"/>
        <v>0</v>
      </c>
      <c r="AB203" s="123">
        <f t="shared" si="71"/>
        <v>0</v>
      </c>
      <c r="AC203" s="123">
        <f t="shared" si="71"/>
        <v>0</v>
      </c>
      <c r="AD203" s="123">
        <f t="shared" si="71"/>
        <v>0</v>
      </c>
      <c r="AE203" s="123">
        <f t="shared" si="71"/>
        <v>0</v>
      </c>
      <c r="AF203" s="123">
        <f t="shared" si="71"/>
        <v>0</v>
      </c>
      <c r="AG203" s="123">
        <f t="shared" si="71"/>
        <v>0</v>
      </c>
      <c r="AH203" s="123">
        <f t="shared" si="71"/>
        <v>0</v>
      </c>
      <c r="AI203" s="123">
        <f t="shared" si="71"/>
        <v>0</v>
      </c>
      <c r="AJ203" s="123">
        <f t="shared" si="71"/>
        <v>0</v>
      </c>
      <c r="AK203" s="123">
        <f t="shared" si="71"/>
        <v>0</v>
      </c>
      <c r="AL203" s="123">
        <f t="shared" si="71"/>
        <v>0</v>
      </c>
      <c r="AM203" s="123">
        <f t="shared" si="71"/>
        <v>0</v>
      </c>
      <c r="AN203" s="123">
        <f t="shared" si="71"/>
        <v>0</v>
      </c>
      <c r="AO203" s="123">
        <f t="shared" si="71"/>
        <v>0</v>
      </c>
      <c r="AP203" s="123">
        <f t="shared" si="71"/>
        <v>0</v>
      </c>
    </row>
    <row r="204" spans="1:42" x14ac:dyDescent="0.2">
      <c r="A204" s="91" t="s">
        <v>5</v>
      </c>
      <c r="C204" s="123">
        <f t="shared" ref="C204:AP204" si="72">IF(AND(pbi_sta_tax_sta="Yes",pbi_sta_for_ds="No"),C585,0)</f>
        <v>0</v>
      </c>
      <c r="D204" s="123">
        <f t="shared" si="72"/>
        <v>0</v>
      </c>
      <c r="E204" s="123">
        <f t="shared" si="72"/>
        <v>0</v>
      </c>
      <c r="F204" s="123">
        <f t="shared" si="72"/>
        <v>0</v>
      </c>
      <c r="G204" s="123">
        <f t="shared" si="72"/>
        <v>0</v>
      </c>
      <c r="H204" s="123">
        <f t="shared" si="72"/>
        <v>0</v>
      </c>
      <c r="I204" s="123">
        <f t="shared" si="72"/>
        <v>0</v>
      </c>
      <c r="J204" s="123">
        <f t="shared" si="72"/>
        <v>0</v>
      </c>
      <c r="K204" s="123">
        <f t="shared" si="72"/>
        <v>0</v>
      </c>
      <c r="L204" s="123">
        <f t="shared" si="72"/>
        <v>0</v>
      </c>
      <c r="M204" s="123">
        <f t="shared" si="72"/>
        <v>0</v>
      </c>
      <c r="N204" s="123">
        <f t="shared" si="72"/>
        <v>0</v>
      </c>
      <c r="O204" s="123">
        <f t="shared" si="72"/>
        <v>0</v>
      </c>
      <c r="P204" s="123">
        <f t="shared" si="72"/>
        <v>0</v>
      </c>
      <c r="Q204" s="123">
        <f t="shared" si="72"/>
        <v>0</v>
      </c>
      <c r="R204" s="123">
        <f t="shared" si="72"/>
        <v>0</v>
      </c>
      <c r="S204" s="123">
        <f t="shared" si="72"/>
        <v>0</v>
      </c>
      <c r="T204" s="123">
        <f t="shared" si="72"/>
        <v>0</v>
      </c>
      <c r="U204" s="123">
        <f t="shared" si="72"/>
        <v>0</v>
      </c>
      <c r="V204" s="123">
        <f t="shared" si="72"/>
        <v>0</v>
      </c>
      <c r="W204" s="123">
        <f t="shared" si="72"/>
        <v>0</v>
      </c>
      <c r="X204" s="123">
        <f t="shared" si="72"/>
        <v>0</v>
      </c>
      <c r="Y204" s="123">
        <f t="shared" si="72"/>
        <v>0</v>
      </c>
      <c r="Z204" s="123">
        <f t="shared" si="72"/>
        <v>0</v>
      </c>
      <c r="AA204" s="123">
        <f t="shared" si="72"/>
        <v>0</v>
      </c>
      <c r="AB204" s="123">
        <f t="shared" si="72"/>
        <v>0</v>
      </c>
      <c r="AC204" s="123">
        <f t="shared" si="72"/>
        <v>0</v>
      </c>
      <c r="AD204" s="123">
        <f t="shared" si="72"/>
        <v>0</v>
      </c>
      <c r="AE204" s="123">
        <f t="shared" si="72"/>
        <v>0</v>
      </c>
      <c r="AF204" s="123">
        <f t="shared" si="72"/>
        <v>0</v>
      </c>
      <c r="AG204" s="123">
        <f t="shared" si="72"/>
        <v>0</v>
      </c>
      <c r="AH204" s="123">
        <f t="shared" si="72"/>
        <v>0</v>
      </c>
      <c r="AI204" s="123">
        <f t="shared" si="72"/>
        <v>0</v>
      </c>
      <c r="AJ204" s="123">
        <f t="shared" si="72"/>
        <v>0</v>
      </c>
      <c r="AK204" s="123">
        <f t="shared" si="72"/>
        <v>0</v>
      </c>
      <c r="AL204" s="123">
        <f t="shared" si="72"/>
        <v>0</v>
      </c>
      <c r="AM204" s="123">
        <f t="shared" si="72"/>
        <v>0</v>
      </c>
      <c r="AN204" s="123">
        <f t="shared" si="72"/>
        <v>0</v>
      </c>
      <c r="AO204" s="123">
        <f t="shared" si="72"/>
        <v>0</v>
      </c>
      <c r="AP204" s="123">
        <f t="shared" si="72"/>
        <v>0</v>
      </c>
    </row>
    <row r="205" spans="1:42" x14ac:dyDescent="0.2">
      <c r="A205" s="91" t="s">
        <v>182</v>
      </c>
      <c r="C205" s="123">
        <f t="shared" ref="C205:AP205" si="73">IF(AND(pbi_uti_tax_sta="Yes",pbi_uti_for_ds="No"),C589,0)</f>
        <v>0</v>
      </c>
      <c r="D205" s="123">
        <f t="shared" si="73"/>
        <v>0</v>
      </c>
      <c r="E205" s="123">
        <f t="shared" si="73"/>
        <v>0</v>
      </c>
      <c r="F205" s="123">
        <f t="shared" si="73"/>
        <v>0</v>
      </c>
      <c r="G205" s="123">
        <f t="shared" si="73"/>
        <v>0</v>
      </c>
      <c r="H205" s="123">
        <f t="shared" si="73"/>
        <v>0</v>
      </c>
      <c r="I205" s="123">
        <f t="shared" si="73"/>
        <v>0</v>
      </c>
      <c r="J205" s="123">
        <f t="shared" si="73"/>
        <v>0</v>
      </c>
      <c r="K205" s="123">
        <f t="shared" si="73"/>
        <v>0</v>
      </c>
      <c r="L205" s="123">
        <f t="shared" si="73"/>
        <v>0</v>
      </c>
      <c r="M205" s="123">
        <f t="shared" si="73"/>
        <v>0</v>
      </c>
      <c r="N205" s="123">
        <f t="shared" si="73"/>
        <v>0</v>
      </c>
      <c r="O205" s="123">
        <f t="shared" si="73"/>
        <v>0</v>
      </c>
      <c r="P205" s="123">
        <f t="shared" si="73"/>
        <v>0</v>
      </c>
      <c r="Q205" s="123">
        <f t="shared" si="73"/>
        <v>0</v>
      </c>
      <c r="R205" s="123">
        <f t="shared" si="73"/>
        <v>0</v>
      </c>
      <c r="S205" s="123">
        <f t="shared" si="73"/>
        <v>0</v>
      </c>
      <c r="T205" s="123">
        <f t="shared" si="73"/>
        <v>0</v>
      </c>
      <c r="U205" s="123">
        <f t="shared" si="73"/>
        <v>0</v>
      </c>
      <c r="V205" s="123">
        <f t="shared" si="73"/>
        <v>0</v>
      </c>
      <c r="W205" s="123">
        <f t="shared" si="73"/>
        <v>0</v>
      </c>
      <c r="X205" s="123">
        <f t="shared" si="73"/>
        <v>0</v>
      </c>
      <c r="Y205" s="123">
        <f t="shared" si="73"/>
        <v>0</v>
      </c>
      <c r="Z205" s="123">
        <f t="shared" si="73"/>
        <v>0</v>
      </c>
      <c r="AA205" s="123">
        <f t="shared" si="73"/>
        <v>0</v>
      </c>
      <c r="AB205" s="123">
        <f t="shared" si="73"/>
        <v>0</v>
      </c>
      <c r="AC205" s="123">
        <f t="shared" si="73"/>
        <v>0</v>
      </c>
      <c r="AD205" s="123">
        <f t="shared" si="73"/>
        <v>0</v>
      </c>
      <c r="AE205" s="123">
        <f t="shared" si="73"/>
        <v>0</v>
      </c>
      <c r="AF205" s="123">
        <f t="shared" si="73"/>
        <v>0</v>
      </c>
      <c r="AG205" s="123">
        <f t="shared" si="73"/>
        <v>0</v>
      </c>
      <c r="AH205" s="123">
        <f t="shared" si="73"/>
        <v>0</v>
      </c>
      <c r="AI205" s="123">
        <f t="shared" si="73"/>
        <v>0</v>
      </c>
      <c r="AJ205" s="123">
        <f t="shared" si="73"/>
        <v>0</v>
      </c>
      <c r="AK205" s="123">
        <f t="shared" si="73"/>
        <v>0</v>
      </c>
      <c r="AL205" s="123">
        <f t="shared" si="73"/>
        <v>0</v>
      </c>
      <c r="AM205" s="123">
        <f t="shared" si="73"/>
        <v>0</v>
      </c>
      <c r="AN205" s="123">
        <f t="shared" si="73"/>
        <v>0</v>
      </c>
      <c r="AO205" s="123">
        <f t="shared" si="73"/>
        <v>0</v>
      </c>
      <c r="AP205" s="123">
        <f t="shared" si="73"/>
        <v>0</v>
      </c>
    </row>
    <row r="206" spans="1:42" x14ac:dyDescent="0.2">
      <c r="A206" s="91" t="s">
        <v>183</v>
      </c>
      <c r="C206" s="124">
        <f t="shared" ref="C206:AP206" si="74">IF(AND(pbi_oth_tax_sta="Yes",pbi_oth_for_ds="No"),C593,0)</f>
        <v>0</v>
      </c>
      <c r="D206" s="124">
        <f t="shared" si="74"/>
        <v>0</v>
      </c>
      <c r="E206" s="124">
        <f t="shared" si="74"/>
        <v>0</v>
      </c>
      <c r="F206" s="124">
        <f t="shared" si="74"/>
        <v>0</v>
      </c>
      <c r="G206" s="124">
        <f t="shared" si="74"/>
        <v>0</v>
      </c>
      <c r="H206" s="124">
        <f t="shared" si="74"/>
        <v>0</v>
      </c>
      <c r="I206" s="124">
        <f t="shared" si="74"/>
        <v>0</v>
      </c>
      <c r="J206" s="124">
        <f t="shared" si="74"/>
        <v>0</v>
      </c>
      <c r="K206" s="124">
        <f t="shared" si="74"/>
        <v>0</v>
      </c>
      <c r="L206" s="124">
        <f t="shared" si="74"/>
        <v>0</v>
      </c>
      <c r="M206" s="124">
        <f t="shared" si="74"/>
        <v>0</v>
      </c>
      <c r="N206" s="124">
        <f t="shared" si="74"/>
        <v>0</v>
      </c>
      <c r="O206" s="124">
        <f t="shared" si="74"/>
        <v>0</v>
      </c>
      <c r="P206" s="124">
        <f t="shared" si="74"/>
        <v>0</v>
      </c>
      <c r="Q206" s="124">
        <f t="shared" si="74"/>
        <v>0</v>
      </c>
      <c r="R206" s="124">
        <f t="shared" si="74"/>
        <v>0</v>
      </c>
      <c r="S206" s="124">
        <f t="shared" si="74"/>
        <v>0</v>
      </c>
      <c r="T206" s="124">
        <f t="shared" si="74"/>
        <v>0</v>
      </c>
      <c r="U206" s="124">
        <f t="shared" si="74"/>
        <v>0</v>
      </c>
      <c r="V206" s="124">
        <f t="shared" si="74"/>
        <v>0</v>
      </c>
      <c r="W206" s="124">
        <f t="shared" si="74"/>
        <v>0</v>
      </c>
      <c r="X206" s="124">
        <f t="shared" si="74"/>
        <v>0</v>
      </c>
      <c r="Y206" s="124">
        <f t="shared" si="74"/>
        <v>0</v>
      </c>
      <c r="Z206" s="124">
        <f t="shared" si="74"/>
        <v>0</v>
      </c>
      <c r="AA206" s="124">
        <f t="shared" si="74"/>
        <v>0</v>
      </c>
      <c r="AB206" s="124">
        <f t="shared" si="74"/>
        <v>0</v>
      </c>
      <c r="AC206" s="124">
        <f t="shared" si="74"/>
        <v>0</v>
      </c>
      <c r="AD206" s="124">
        <f t="shared" si="74"/>
        <v>0</v>
      </c>
      <c r="AE206" s="124">
        <f t="shared" si="74"/>
        <v>0</v>
      </c>
      <c r="AF206" s="124">
        <f t="shared" si="74"/>
        <v>0</v>
      </c>
      <c r="AG206" s="124">
        <f t="shared" si="74"/>
        <v>0</v>
      </c>
      <c r="AH206" s="124">
        <f t="shared" si="74"/>
        <v>0</v>
      </c>
      <c r="AI206" s="124">
        <f t="shared" si="74"/>
        <v>0</v>
      </c>
      <c r="AJ206" s="124">
        <f t="shared" si="74"/>
        <v>0</v>
      </c>
      <c r="AK206" s="124">
        <f t="shared" si="74"/>
        <v>0</v>
      </c>
      <c r="AL206" s="124">
        <f t="shared" si="74"/>
        <v>0</v>
      </c>
      <c r="AM206" s="124">
        <f t="shared" si="74"/>
        <v>0</v>
      </c>
      <c r="AN206" s="124">
        <f t="shared" si="74"/>
        <v>0</v>
      </c>
      <c r="AO206" s="124">
        <f t="shared" si="74"/>
        <v>0</v>
      </c>
      <c r="AP206" s="124">
        <f t="shared" si="74"/>
        <v>0</v>
      </c>
    </row>
    <row r="207" spans="1:42" x14ac:dyDescent="0.2">
      <c r="A207" s="91" t="s">
        <v>13</v>
      </c>
      <c r="C207" s="150">
        <f>SUM(C203:C206)</f>
        <v>0</v>
      </c>
      <c r="D207" s="150">
        <f t="shared" ref="D207:AL207" si="75">SUM(D203:D206)</f>
        <v>0</v>
      </c>
      <c r="E207" s="150">
        <f t="shared" si="75"/>
        <v>0</v>
      </c>
      <c r="F207" s="150">
        <f t="shared" si="75"/>
        <v>0</v>
      </c>
      <c r="G207" s="150">
        <f t="shared" si="75"/>
        <v>0</v>
      </c>
      <c r="H207" s="150">
        <f t="shared" si="75"/>
        <v>0</v>
      </c>
      <c r="I207" s="150">
        <f t="shared" si="75"/>
        <v>0</v>
      </c>
      <c r="J207" s="150">
        <f t="shared" si="75"/>
        <v>0</v>
      </c>
      <c r="K207" s="150">
        <f t="shared" si="75"/>
        <v>0</v>
      </c>
      <c r="L207" s="150">
        <f t="shared" si="75"/>
        <v>0</v>
      </c>
      <c r="M207" s="150">
        <f t="shared" si="75"/>
        <v>0</v>
      </c>
      <c r="N207" s="150">
        <f t="shared" si="75"/>
        <v>0</v>
      </c>
      <c r="O207" s="150">
        <f t="shared" si="75"/>
        <v>0</v>
      </c>
      <c r="P207" s="150">
        <f t="shared" si="75"/>
        <v>0</v>
      </c>
      <c r="Q207" s="150">
        <f t="shared" si="75"/>
        <v>0</v>
      </c>
      <c r="R207" s="150">
        <f t="shared" si="75"/>
        <v>0</v>
      </c>
      <c r="S207" s="150">
        <f t="shared" si="75"/>
        <v>0</v>
      </c>
      <c r="T207" s="150">
        <f t="shared" si="75"/>
        <v>0</v>
      </c>
      <c r="U207" s="150">
        <f t="shared" si="75"/>
        <v>0</v>
      </c>
      <c r="V207" s="150">
        <f t="shared" si="75"/>
        <v>0</v>
      </c>
      <c r="W207" s="150">
        <f t="shared" si="75"/>
        <v>0</v>
      </c>
      <c r="X207" s="150">
        <f t="shared" si="75"/>
        <v>0</v>
      </c>
      <c r="Y207" s="150">
        <f t="shared" si="75"/>
        <v>0</v>
      </c>
      <c r="Z207" s="150">
        <f t="shared" si="75"/>
        <v>0</v>
      </c>
      <c r="AA207" s="150">
        <f t="shared" si="75"/>
        <v>0</v>
      </c>
      <c r="AB207" s="150">
        <f t="shared" si="75"/>
        <v>0</v>
      </c>
      <c r="AC207" s="150">
        <f t="shared" si="75"/>
        <v>0</v>
      </c>
      <c r="AD207" s="150">
        <f t="shared" si="75"/>
        <v>0</v>
      </c>
      <c r="AE207" s="150">
        <f t="shared" si="75"/>
        <v>0</v>
      </c>
      <c r="AF207" s="150">
        <f t="shared" si="75"/>
        <v>0</v>
      </c>
      <c r="AG207" s="150">
        <f t="shared" si="75"/>
        <v>0</v>
      </c>
      <c r="AH207" s="150">
        <f t="shared" si="75"/>
        <v>0</v>
      </c>
      <c r="AI207" s="150">
        <f t="shared" si="75"/>
        <v>0</v>
      </c>
      <c r="AJ207" s="150">
        <f t="shared" si="75"/>
        <v>0</v>
      </c>
      <c r="AK207" s="150">
        <f t="shared" si="75"/>
        <v>0</v>
      </c>
      <c r="AL207" s="150">
        <f t="shared" si="75"/>
        <v>0</v>
      </c>
      <c r="AM207" s="150">
        <f>SUM(AM203:AM206)</f>
        <v>0</v>
      </c>
      <c r="AN207" s="150">
        <f t="shared" ref="AN207:AP207" si="76">SUM(AN203:AN206)</f>
        <v>0</v>
      </c>
      <c r="AO207" s="150">
        <f t="shared" si="76"/>
        <v>0</v>
      </c>
      <c r="AP207" s="150">
        <f t="shared" si="76"/>
        <v>0</v>
      </c>
    </row>
    <row r="208" spans="1:42" x14ac:dyDescent="0.2">
      <c r="A208" s="90" t="s">
        <v>38</v>
      </c>
      <c r="C208" s="123">
        <f>C189+C195+C201+C207</f>
        <v>0</v>
      </c>
      <c r="D208" s="123">
        <f>D189+D195+D201+D207</f>
        <v>0</v>
      </c>
      <c r="E208" s="123">
        <f t="shared" ref="E208:AP208" si="77">E189+E195+E201+E207</f>
        <v>0</v>
      </c>
      <c r="F208" s="123">
        <f t="shared" si="77"/>
        <v>0</v>
      </c>
      <c r="G208" s="123">
        <f t="shared" si="77"/>
        <v>0</v>
      </c>
      <c r="H208" s="123">
        <f t="shared" si="77"/>
        <v>0</v>
      </c>
      <c r="I208" s="123">
        <f t="shared" si="77"/>
        <v>0</v>
      </c>
      <c r="J208" s="123">
        <f t="shared" si="77"/>
        <v>0</v>
      </c>
      <c r="K208" s="123">
        <f t="shared" si="77"/>
        <v>0</v>
      </c>
      <c r="L208" s="123">
        <f t="shared" si="77"/>
        <v>0</v>
      </c>
      <c r="M208" s="123">
        <f t="shared" si="77"/>
        <v>0</v>
      </c>
      <c r="N208" s="123">
        <f t="shared" si="77"/>
        <v>0</v>
      </c>
      <c r="O208" s="123">
        <f t="shared" si="77"/>
        <v>0</v>
      </c>
      <c r="P208" s="123">
        <f t="shared" si="77"/>
        <v>0</v>
      </c>
      <c r="Q208" s="123">
        <f t="shared" si="77"/>
        <v>0</v>
      </c>
      <c r="R208" s="123">
        <f t="shared" si="77"/>
        <v>0</v>
      </c>
      <c r="S208" s="123">
        <f t="shared" si="77"/>
        <v>0</v>
      </c>
      <c r="T208" s="123">
        <f t="shared" si="77"/>
        <v>0</v>
      </c>
      <c r="U208" s="123">
        <f t="shared" si="77"/>
        <v>0</v>
      </c>
      <c r="V208" s="123">
        <f t="shared" si="77"/>
        <v>0</v>
      </c>
      <c r="W208" s="123">
        <f t="shared" si="77"/>
        <v>0</v>
      </c>
      <c r="X208" s="123">
        <f t="shared" si="77"/>
        <v>0</v>
      </c>
      <c r="Y208" s="123">
        <f t="shared" si="77"/>
        <v>0</v>
      </c>
      <c r="Z208" s="123">
        <f t="shared" si="77"/>
        <v>0</v>
      </c>
      <c r="AA208" s="123">
        <f t="shared" si="77"/>
        <v>0</v>
      </c>
      <c r="AB208" s="123">
        <f t="shared" si="77"/>
        <v>0</v>
      </c>
      <c r="AC208" s="123">
        <f t="shared" si="77"/>
        <v>0</v>
      </c>
      <c r="AD208" s="123">
        <f t="shared" si="77"/>
        <v>0</v>
      </c>
      <c r="AE208" s="123">
        <f t="shared" si="77"/>
        <v>0</v>
      </c>
      <c r="AF208" s="123">
        <f t="shared" si="77"/>
        <v>0</v>
      </c>
      <c r="AG208" s="123">
        <f t="shared" si="77"/>
        <v>0</v>
      </c>
      <c r="AH208" s="123">
        <f t="shared" si="77"/>
        <v>0</v>
      </c>
      <c r="AI208" s="123">
        <f t="shared" si="77"/>
        <v>0</v>
      </c>
      <c r="AJ208" s="123">
        <f t="shared" si="77"/>
        <v>0</v>
      </c>
      <c r="AK208" s="123">
        <f t="shared" si="77"/>
        <v>0</v>
      </c>
      <c r="AL208" s="123">
        <f t="shared" si="77"/>
        <v>0</v>
      </c>
      <c r="AM208" s="123">
        <f t="shared" si="77"/>
        <v>0</v>
      </c>
      <c r="AN208" s="123">
        <f t="shared" si="77"/>
        <v>0</v>
      </c>
      <c r="AO208" s="123">
        <f t="shared" si="77"/>
        <v>0</v>
      </c>
      <c r="AP208" s="123">
        <f t="shared" si="77"/>
        <v>0</v>
      </c>
    </row>
    <row r="209" spans="1:42" x14ac:dyDescent="0.2">
      <c r="A209" s="91"/>
    </row>
    <row r="210" spans="1:42" x14ac:dyDescent="0.2">
      <c r="A210" s="90" t="s">
        <v>185</v>
      </c>
      <c r="C210" s="161">
        <f>C182+C208</f>
        <v>-186669.58087354345</v>
      </c>
      <c r="D210" s="161">
        <f t="shared" ref="D210:AP210" si="78">D182+D208</f>
        <v>-333765.80136696971</v>
      </c>
      <c r="E210" s="161">
        <f t="shared" si="78"/>
        <v>-176980.53751313855</v>
      </c>
      <c r="F210" s="161">
        <f t="shared" si="78"/>
        <v>-82098.704333846312</v>
      </c>
      <c r="G210" s="161">
        <f t="shared" si="78"/>
        <v>-80085.606383942897</v>
      </c>
      <c r="H210" s="161">
        <f t="shared" si="78"/>
        <v>-8342.1799038983299</v>
      </c>
      <c r="I210" s="161">
        <f t="shared" si="78"/>
        <v>63380.535859872922</v>
      </c>
      <c r="J210" s="161">
        <f t="shared" si="78"/>
        <v>65410.283756932462</v>
      </c>
      <c r="K210" s="161">
        <f t="shared" si="78"/>
        <v>67510.883848280209</v>
      </c>
      <c r="L210" s="161">
        <f t="shared" si="78"/>
        <v>69690.232376060841</v>
      </c>
      <c r="M210" s="161">
        <f t="shared" si="78"/>
        <v>71941.668929840758</v>
      </c>
      <c r="N210" s="161">
        <f t="shared" si="78"/>
        <v>74282.573817691722</v>
      </c>
      <c r="O210" s="161">
        <f t="shared" si="78"/>
        <v>76694.677921297014</v>
      </c>
      <c r="P210" s="161">
        <f t="shared" si="78"/>
        <v>79206.489086425325</v>
      </c>
      <c r="Q210" s="161">
        <f t="shared" si="78"/>
        <v>66537.287432484532</v>
      </c>
      <c r="R210" s="161">
        <f t="shared" si="78"/>
        <v>61160.848432694387</v>
      </c>
      <c r="S210" s="161">
        <f t="shared" si="78"/>
        <v>75821.63628678034</v>
      </c>
      <c r="T210" s="161">
        <f t="shared" si="78"/>
        <v>84667.899420460002</v>
      </c>
      <c r="U210" s="161">
        <f t="shared" si="78"/>
        <v>87291.92242922986</v>
      </c>
      <c r="V210" s="161">
        <f t="shared" si="78"/>
        <v>91872.207865261487</v>
      </c>
      <c r="W210" s="161">
        <f t="shared" si="78"/>
        <v>97631.135871000006</v>
      </c>
      <c r="X210" s="161">
        <f t="shared" si="78"/>
        <v>98989.499002853132</v>
      </c>
      <c r="Y210" s="161">
        <f t="shared" si="78"/>
        <v>99153.911477924456</v>
      </c>
      <c r="Z210" s="161">
        <f t="shared" si="78"/>
        <v>99311.184264872558</v>
      </c>
      <c r="AA210" s="161">
        <f t="shared" si="78"/>
        <v>99461.063871494378</v>
      </c>
      <c r="AB210" s="161">
        <f t="shared" si="78"/>
        <v>0</v>
      </c>
      <c r="AC210" s="161">
        <f t="shared" si="78"/>
        <v>0</v>
      </c>
      <c r="AD210" s="161">
        <f t="shared" si="78"/>
        <v>0</v>
      </c>
      <c r="AE210" s="161">
        <f t="shared" si="78"/>
        <v>0</v>
      </c>
      <c r="AF210" s="161">
        <f t="shared" si="78"/>
        <v>0</v>
      </c>
      <c r="AG210" s="161">
        <f t="shared" si="78"/>
        <v>0</v>
      </c>
      <c r="AH210" s="161">
        <f t="shared" si="78"/>
        <v>0</v>
      </c>
      <c r="AI210" s="161">
        <f t="shared" si="78"/>
        <v>0</v>
      </c>
      <c r="AJ210" s="161">
        <f t="shared" si="78"/>
        <v>0</v>
      </c>
      <c r="AK210" s="161">
        <f t="shared" si="78"/>
        <v>0</v>
      </c>
      <c r="AL210" s="161">
        <f t="shared" si="78"/>
        <v>0</v>
      </c>
      <c r="AM210" s="161">
        <f t="shared" si="78"/>
        <v>0</v>
      </c>
      <c r="AN210" s="161">
        <f t="shared" si="78"/>
        <v>0</v>
      </c>
      <c r="AO210" s="161">
        <f t="shared" si="78"/>
        <v>0</v>
      </c>
      <c r="AP210" s="161">
        <f t="shared" si="78"/>
        <v>0</v>
      </c>
    </row>
    <row r="211" spans="1:42" x14ac:dyDescent="0.2">
      <c r="A211" s="90" t="s">
        <v>277</v>
      </c>
      <c r="B211" s="4">
        <f t="array" ref="B211:AP211">Inputs!C169:AQ169</f>
        <v>0</v>
      </c>
      <c r="C211" s="161">
        <v>7</v>
      </c>
      <c r="D211" s="161">
        <v>7</v>
      </c>
      <c r="E211" s="161">
        <v>7</v>
      </c>
      <c r="F211" s="161">
        <v>7</v>
      </c>
      <c r="G211" s="161">
        <v>7</v>
      </c>
      <c r="H211" s="161">
        <v>7</v>
      </c>
      <c r="I211" s="161">
        <v>7</v>
      </c>
      <c r="J211" s="161">
        <v>7</v>
      </c>
      <c r="K211" s="161">
        <v>7</v>
      </c>
      <c r="L211" s="161">
        <v>7</v>
      </c>
      <c r="M211" s="161">
        <v>7</v>
      </c>
      <c r="N211" s="161">
        <v>7</v>
      </c>
      <c r="O211" s="161">
        <v>7</v>
      </c>
      <c r="P211" s="161">
        <v>7</v>
      </c>
      <c r="Q211" s="161">
        <v>7</v>
      </c>
      <c r="R211" s="161">
        <v>7</v>
      </c>
      <c r="S211" s="161">
        <v>7</v>
      </c>
      <c r="T211" s="161">
        <v>7</v>
      </c>
      <c r="U211" s="161">
        <v>7</v>
      </c>
      <c r="V211" s="161">
        <v>7</v>
      </c>
      <c r="W211" s="161">
        <v>7</v>
      </c>
      <c r="X211" s="161">
        <v>7</v>
      </c>
      <c r="Y211" s="161">
        <v>7</v>
      </c>
      <c r="Z211" s="161">
        <v>7</v>
      </c>
      <c r="AA211" s="161">
        <v>7</v>
      </c>
      <c r="AB211" s="161">
        <v>0</v>
      </c>
      <c r="AC211" s="161">
        <v>0</v>
      </c>
      <c r="AD211" s="161">
        <v>0</v>
      </c>
      <c r="AE211" s="161">
        <v>0</v>
      </c>
      <c r="AF211" s="161">
        <v>0</v>
      </c>
      <c r="AG211" s="161">
        <v>0</v>
      </c>
      <c r="AH211" s="161">
        <v>0</v>
      </c>
      <c r="AI211" s="161">
        <v>0</v>
      </c>
      <c r="AJ211" s="161">
        <v>0</v>
      </c>
      <c r="AK211" s="161">
        <v>0</v>
      </c>
      <c r="AL211" s="161">
        <v>0</v>
      </c>
      <c r="AM211" s="161">
        <v>0</v>
      </c>
      <c r="AN211" s="161">
        <v>0</v>
      </c>
      <c r="AO211" s="161">
        <v>0</v>
      </c>
      <c r="AP211" s="161">
        <v>0</v>
      </c>
    </row>
    <row r="212" spans="1:42" x14ac:dyDescent="0.2">
      <c r="A212" s="18" t="s">
        <v>37</v>
      </c>
      <c r="C212" s="164">
        <f>C210*-C211/100</f>
        <v>13066.870661148043</v>
      </c>
      <c r="D212" s="164">
        <f t="shared" ref="D212:AP212" si="79">D210*-D211/100</f>
        <v>23363.606095687879</v>
      </c>
      <c r="E212" s="164">
        <f t="shared" si="79"/>
        <v>12388.637625919699</v>
      </c>
      <c r="F212" s="164">
        <f t="shared" si="79"/>
        <v>5746.9093033692416</v>
      </c>
      <c r="G212" s="164">
        <f t="shared" si="79"/>
        <v>5605.9924468760028</v>
      </c>
      <c r="H212" s="164">
        <f t="shared" si="79"/>
        <v>583.95259327288306</v>
      </c>
      <c r="I212" s="164">
        <f t="shared" si="79"/>
        <v>-4436.6375101911044</v>
      </c>
      <c r="J212" s="164">
        <f t="shared" si="79"/>
        <v>-4578.7198629852719</v>
      </c>
      <c r="K212" s="164">
        <f t="shared" si="79"/>
        <v>-4725.7618693796148</v>
      </c>
      <c r="L212" s="164">
        <f t="shared" si="79"/>
        <v>-4878.3162663242583</v>
      </c>
      <c r="M212" s="164">
        <f t="shared" si="79"/>
        <v>-5035.9168250888524</v>
      </c>
      <c r="N212" s="164">
        <f t="shared" si="79"/>
        <v>-5199.7801672384203</v>
      </c>
      <c r="O212" s="164">
        <f t="shared" si="79"/>
        <v>-5368.627454490791</v>
      </c>
      <c r="P212" s="164">
        <f t="shared" si="79"/>
        <v>-5544.4542360497735</v>
      </c>
      <c r="Q212" s="164">
        <f t="shared" si="79"/>
        <v>-4657.6101202739173</v>
      </c>
      <c r="R212" s="164">
        <f t="shared" si="79"/>
        <v>-4281.2593902886074</v>
      </c>
      <c r="S212" s="164">
        <f t="shared" si="79"/>
        <v>-5307.5145400746233</v>
      </c>
      <c r="T212" s="164">
        <f t="shared" si="79"/>
        <v>-5926.7529594322004</v>
      </c>
      <c r="U212" s="164">
        <f t="shared" si="79"/>
        <v>-6110.4345700460908</v>
      </c>
      <c r="V212" s="164">
        <f t="shared" si="79"/>
        <v>-6431.054550568304</v>
      </c>
      <c r="W212" s="164">
        <f t="shared" si="79"/>
        <v>-6834.1795109700006</v>
      </c>
      <c r="X212" s="164">
        <f t="shared" si="79"/>
        <v>-6929.2649301997189</v>
      </c>
      <c r="Y212" s="164">
        <f t="shared" si="79"/>
        <v>-6940.7738034547119</v>
      </c>
      <c r="Z212" s="164">
        <f t="shared" si="79"/>
        <v>-6951.7828985410788</v>
      </c>
      <c r="AA212" s="164">
        <f t="shared" si="79"/>
        <v>-6962.2744710046063</v>
      </c>
      <c r="AB212" s="164">
        <f t="shared" si="79"/>
        <v>0</v>
      </c>
      <c r="AC212" s="164">
        <f t="shared" si="79"/>
        <v>0</v>
      </c>
      <c r="AD212" s="164">
        <f t="shared" si="79"/>
        <v>0</v>
      </c>
      <c r="AE212" s="164">
        <f t="shared" si="79"/>
        <v>0</v>
      </c>
      <c r="AF212" s="164">
        <f t="shared" si="79"/>
        <v>0</v>
      </c>
      <c r="AG212" s="164">
        <f t="shared" si="79"/>
        <v>0</v>
      </c>
      <c r="AH212" s="164">
        <f t="shared" si="79"/>
        <v>0</v>
      </c>
      <c r="AI212" s="164">
        <f t="shared" si="79"/>
        <v>0</v>
      </c>
      <c r="AJ212" s="164">
        <f t="shared" si="79"/>
        <v>0</v>
      </c>
      <c r="AK212" s="164">
        <f t="shared" si="79"/>
        <v>0</v>
      </c>
      <c r="AL212" s="164">
        <f t="shared" si="79"/>
        <v>0</v>
      </c>
      <c r="AM212" s="164">
        <f t="shared" si="79"/>
        <v>0</v>
      </c>
      <c r="AN212" s="164">
        <f t="shared" si="79"/>
        <v>0</v>
      </c>
      <c r="AO212" s="164">
        <f t="shared" si="79"/>
        <v>0</v>
      </c>
      <c r="AP212" s="164">
        <f t="shared" si="79"/>
        <v>0</v>
      </c>
    </row>
    <row r="214" spans="1:42" x14ac:dyDescent="0.2">
      <c r="A214" s="20" t="s">
        <v>30</v>
      </c>
    </row>
    <row r="215" spans="1:42" x14ac:dyDescent="0.2">
      <c r="A215" s="90" t="s">
        <v>27</v>
      </c>
      <c r="C215" s="161">
        <f>C$76</f>
        <v>94145</v>
      </c>
      <c r="D215" s="161">
        <f t="shared" ref="D215:AP215" si="80">D$76</f>
        <v>94416</v>
      </c>
      <c r="E215" s="161">
        <f t="shared" si="80"/>
        <v>94682.925000000003</v>
      </c>
      <c r="F215" s="161">
        <f t="shared" si="80"/>
        <v>94947.623124999998</v>
      </c>
      <c r="G215" s="161">
        <f t="shared" si="80"/>
        <v>95207.938703125008</v>
      </c>
      <c r="H215" s="161">
        <f t="shared" si="80"/>
        <v>95463.712170703133</v>
      </c>
      <c r="I215" s="161">
        <f t="shared" si="80"/>
        <v>95715.779974970705</v>
      </c>
      <c r="J215" s="161">
        <f t="shared" si="80"/>
        <v>95962.97447434497</v>
      </c>
      <c r="K215" s="161">
        <f t="shared" si="80"/>
        <v>96207.123836203595</v>
      </c>
      <c r="L215" s="161">
        <f t="shared" si="80"/>
        <v>96446.05193210869</v>
      </c>
      <c r="M215" s="161">
        <f t="shared" si="80"/>
        <v>96679.578230411411</v>
      </c>
      <c r="N215" s="161">
        <f t="shared" si="80"/>
        <v>96908.51768617169</v>
      </c>
      <c r="O215" s="161">
        <f t="shared" si="80"/>
        <v>97132.680628325994</v>
      </c>
      <c r="P215" s="161">
        <f t="shared" si="80"/>
        <v>97351.872644034142</v>
      </c>
      <c r="Q215" s="161">
        <f t="shared" si="80"/>
        <v>97564.894460134994</v>
      </c>
      <c r="R215" s="161">
        <f t="shared" si="80"/>
        <v>97772.54182163837</v>
      </c>
      <c r="S215" s="161">
        <f t="shared" si="80"/>
        <v>97973.60536717932</v>
      </c>
      <c r="T215" s="161">
        <f t="shared" si="80"/>
        <v>98169.870501358819</v>
      </c>
      <c r="U215" s="161">
        <f t="shared" si="80"/>
        <v>98359.117263892782</v>
      </c>
      <c r="V215" s="161">
        <f t="shared" si="80"/>
        <v>98542.120195490104</v>
      </c>
      <c r="W215" s="161">
        <f t="shared" si="80"/>
        <v>98717.648200377356</v>
      </c>
      <c r="X215" s="161">
        <f t="shared" si="80"/>
        <v>98887.464405386796</v>
      </c>
      <c r="Y215" s="161">
        <f t="shared" si="80"/>
        <v>99049.326015521467</v>
      </c>
      <c r="Z215" s="161">
        <f t="shared" si="80"/>
        <v>99203.984165909496</v>
      </c>
      <c r="AA215" s="161">
        <f t="shared" si="80"/>
        <v>99351.183770057236</v>
      </c>
      <c r="AB215" s="161">
        <f t="shared" si="80"/>
        <v>0</v>
      </c>
      <c r="AC215" s="161">
        <f t="shared" si="80"/>
        <v>0</v>
      </c>
      <c r="AD215" s="161">
        <f t="shared" si="80"/>
        <v>0</v>
      </c>
      <c r="AE215" s="161">
        <f t="shared" si="80"/>
        <v>0</v>
      </c>
      <c r="AF215" s="161">
        <f t="shared" si="80"/>
        <v>0</v>
      </c>
      <c r="AG215" s="161">
        <f t="shared" si="80"/>
        <v>0</v>
      </c>
      <c r="AH215" s="161">
        <f t="shared" si="80"/>
        <v>0</v>
      </c>
      <c r="AI215" s="161">
        <f t="shared" si="80"/>
        <v>0</v>
      </c>
      <c r="AJ215" s="161">
        <f t="shared" si="80"/>
        <v>0</v>
      </c>
      <c r="AK215" s="161">
        <f t="shared" si="80"/>
        <v>0</v>
      </c>
      <c r="AL215" s="161">
        <f t="shared" si="80"/>
        <v>0</v>
      </c>
      <c r="AM215" s="161">
        <f t="shared" si="80"/>
        <v>0</v>
      </c>
      <c r="AN215" s="161">
        <f t="shared" si="80"/>
        <v>0</v>
      </c>
      <c r="AO215" s="161">
        <f t="shared" si="80"/>
        <v>0</v>
      </c>
      <c r="AP215" s="161">
        <f t="shared" si="80"/>
        <v>0</v>
      </c>
    </row>
    <row r="216" spans="1:42" x14ac:dyDescent="0.2">
      <c r="A216" s="90" t="s">
        <v>36</v>
      </c>
      <c r="C216" s="161">
        <f t="shared" ref="C216:AP216" si="81">C741</f>
        <v>488.91374999999999</v>
      </c>
      <c r="D216" s="161">
        <f t="shared" si="81"/>
        <v>555.31882194381944</v>
      </c>
      <c r="E216" s="161">
        <f t="shared" si="81"/>
        <v>621.74686263763897</v>
      </c>
      <c r="F216" s="161">
        <f t="shared" si="81"/>
        <v>688.1950713002085</v>
      </c>
      <c r="G216" s="161">
        <f t="shared" si="81"/>
        <v>754.66442088074666</v>
      </c>
      <c r="H216" s="161">
        <f t="shared" si="81"/>
        <v>821.15715865220272</v>
      </c>
      <c r="I216" s="161">
        <f t="shared" si="81"/>
        <v>887.67055681935005</v>
      </c>
      <c r="J216" s="161">
        <f t="shared" si="81"/>
        <v>954.20691314208011</v>
      </c>
      <c r="K216" s="161">
        <f t="shared" si="81"/>
        <v>1020.7660515742831</v>
      </c>
      <c r="L216" s="161">
        <f t="shared" si="81"/>
        <v>1087.347822918696</v>
      </c>
      <c r="M216" s="161">
        <f t="shared" si="81"/>
        <v>1153.9533554981233</v>
      </c>
      <c r="N216" s="161">
        <f t="shared" si="81"/>
        <v>1220.583805843441</v>
      </c>
      <c r="O216" s="161">
        <f t="shared" si="81"/>
        <v>1287.2366093987962</v>
      </c>
      <c r="P216" s="161">
        <f t="shared" si="81"/>
        <v>1353.9142312444396</v>
      </c>
      <c r="Q216" s="161">
        <f t="shared" si="81"/>
        <v>1420.6166668376288</v>
      </c>
      <c r="R216" s="161">
        <f t="shared" si="81"/>
        <v>558.04286361476011</v>
      </c>
      <c r="S216" s="161">
        <f t="shared" si="81"/>
        <v>561.21246645512929</v>
      </c>
      <c r="T216" s="161">
        <f t="shared" si="81"/>
        <v>564.40705936650738</v>
      </c>
      <c r="U216" s="161">
        <f t="shared" si="81"/>
        <v>94.749267100670124</v>
      </c>
      <c r="V216" s="161">
        <f t="shared" si="81"/>
        <v>97.117998778186859</v>
      </c>
      <c r="W216" s="161">
        <f t="shared" si="81"/>
        <v>99.545948747641518</v>
      </c>
      <c r="X216" s="161">
        <f t="shared" si="81"/>
        <v>102.03459746633256</v>
      </c>
      <c r="Y216" s="161">
        <f t="shared" si="81"/>
        <v>104.58546240299086</v>
      </c>
      <c r="Z216" s="161">
        <f t="shared" si="81"/>
        <v>107.20009896306564</v>
      </c>
      <c r="AA216" s="161">
        <f t="shared" si="81"/>
        <v>109.88010143714227</v>
      </c>
      <c r="AB216" s="161">
        <f t="shared" si="81"/>
        <v>0</v>
      </c>
      <c r="AC216" s="161">
        <f t="shared" si="81"/>
        <v>0</v>
      </c>
      <c r="AD216" s="161">
        <f t="shared" si="81"/>
        <v>0</v>
      </c>
      <c r="AE216" s="161">
        <f t="shared" si="81"/>
        <v>0</v>
      </c>
      <c r="AF216" s="161">
        <f t="shared" si="81"/>
        <v>0</v>
      </c>
      <c r="AG216" s="161">
        <f t="shared" si="81"/>
        <v>0</v>
      </c>
      <c r="AH216" s="161">
        <f t="shared" si="81"/>
        <v>0</v>
      </c>
      <c r="AI216" s="161">
        <f t="shared" si="81"/>
        <v>0</v>
      </c>
      <c r="AJ216" s="161">
        <f t="shared" si="81"/>
        <v>0</v>
      </c>
      <c r="AK216" s="161">
        <f t="shared" si="81"/>
        <v>0</v>
      </c>
      <c r="AL216" s="161">
        <f t="shared" si="81"/>
        <v>0</v>
      </c>
      <c r="AM216" s="161">
        <f t="shared" si="81"/>
        <v>0</v>
      </c>
      <c r="AN216" s="161">
        <f t="shared" si="81"/>
        <v>0</v>
      </c>
      <c r="AO216" s="161">
        <f t="shared" si="81"/>
        <v>0</v>
      </c>
      <c r="AP216" s="161">
        <f t="shared" si="81"/>
        <v>0</v>
      </c>
    </row>
    <row r="217" spans="1:42" x14ac:dyDescent="0.2">
      <c r="A217" s="90" t="s">
        <v>28</v>
      </c>
      <c r="C217" s="161">
        <f t="shared" ref="C217:AP217" si="82">-C600</f>
        <v>-35658.964641074686</v>
      </c>
      <c r="D217" s="161">
        <f t="shared" si="82"/>
        <v>-34345.068019194769</v>
      </c>
      <c r="E217" s="161">
        <f t="shared" si="82"/>
        <v>-32970.277070901197</v>
      </c>
      <c r="F217" s="161">
        <f t="shared" si="82"/>
        <v>-31532.281407752795</v>
      </c>
      <c r="G217" s="161">
        <f t="shared" si="82"/>
        <v>-30028.621360386154</v>
      </c>
      <c r="H217" s="161">
        <f t="shared" si="82"/>
        <v>-28456.805201028692</v>
      </c>
      <c r="I217" s="161">
        <f t="shared" si="82"/>
        <v>-26814.246442448377</v>
      </c>
      <c r="J217" s="161">
        <f t="shared" si="82"/>
        <v>-25098.229401085842</v>
      </c>
      <c r="K217" s="161">
        <f t="shared" si="82"/>
        <v>-23305.965693472681</v>
      </c>
      <c r="L217" s="161">
        <f t="shared" si="82"/>
        <v>-21434.499149497802</v>
      </c>
      <c r="M217" s="161">
        <f t="shared" si="82"/>
        <v>-19480.822310043775</v>
      </c>
      <c r="N217" s="161">
        <f t="shared" si="82"/>
        <v>-17441.812972448421</v>
      </c>
      <c r="O217" s="161">
        <f t="shared" si="82"/>
        <v>-15314.198970402784</v>
      </c>
      <c r="P217" s="161">
        <f t="shared" si="82"/>
        <v>-13094.583086978268</v>
      </c>
      <c r="Q217" s="161">
        <f t="shared" si="82"/>
        <v>-10779.438198502672</v>
      </c>
      <c r="R217" s="161">
        <f t="shared" si="82"/>
        <v>-8365.1329970695642</v>
      </c>
      <c r="S217" s="161">
        <f t="shared" si="82"/>
        <v>-5691.3524147480903</v>
      </c>
      <c r="T217" s="161">
        <f t="shared" si="82"/>
        <v>-2904.4340385017272</v>
      </c>
      <c r="U217" s="161">
        <f t="shared" si="82"/>
        <v>0</v>
      </c>
      <c r="V217" s="161">
        <f t="shared" si="82"/>
        <v>0</v>
      </c>
      <c r="W217" s="161">
        <f t="shared" si="82"/>
        <v>0</v>
      </c>
      <c r="X217" s="161">
        <f t="shared" si="82"/>
        <v>0</v>
      </c>
      <c r="Y217" s="161">
        <f t="shared" si="82"/>
        <v>0</v>
      </c>
      <c r="Z217" s="161">
        <f t="shared" si="82"/>
        <v>0</v>
      </c>
      <c r="AA217" s="161">
        <f t="shared" si="82"/>
        <v>0</v>
      </c>
      <c r="AB217" s="161">
        <f t="shared" si="82"/>
        <v>0</v>
      </c>
      <c r="AC217" s="161">
        <f t="shared" si="82"/>
        <v>0</v>
      </c>
      <c r="AD217" s="161">
        <f t="shared" si="82"/>
        <v>0</v>
      </c>
      <c r="AE217" s="161">
        <f t="shared" si="82"/>
        <v>0</v>
      </c>
      <c r="AF217" s="161">
        <f t="shared" si="82"/>
        <v>0</v>
      </c>
      <c r="AG217" s="161">
        <f t="shared" si="82"/>
        <v>0</v>
      </c>
      <c r="AH217" s="161">
        <f t="shared" si="82"/>
        <v>0</v>
      </c>
      <c r="AI217" s="161">
        <f t="shared" si="82"/>
        <v>0</v>
      </c>
      <c r="AJ217" s="161">
        <f t="shared" si="82"/>
        <v>0</v>
      </c>
      <c r="AK217" s="161">
        <f t="shared" si="82"/>
        <v>0</v>
      </c>
      <c r="AL217" s="161">
        <f t="shared" si="82"/>
        <v>0</v>
      </c>
      <c r="AM217" s="161">
        <f t="shared" si="82"/>
        <v>0</v>
      </c>
      <c r="AN217" s="161">
        <f t="shared" si="82"/>
        <v>0</v>
      </c>
      <c r="AO217" s="161">
        <f t="shared" si="82"/>
        <v>0</v>
      </c>
      <c r="AP217" s="161">
        <f t="shared" si="82"/>
        <v>0</v>
      </c>
    </row>
    <row r="218" spans="1:42" x14ac:dyDescent="0.2">
      <c r="A218" s="90" t="s">
        <v>31</v>
      </c>
      <c r="C218" s="161">
        <f t="shared" ref="C218:AP218" si="83">IF(C$2&lt;=analysis_period,-C443-C474-C500-C526,0)</f>
        <v>-245644.52998246878</v>
      </c>
      <c r="D218" s="161">
        <f t="shared" si="83"/>
        <v>-394392.05216971878</v>
      </c>
      <c r="E218" s="161">
        <f t="shared" si="83"/>
        <v>-239314.93230487499</v>
      </c>
      <c r="F218" s="161">
        <f t="shared" si="83"/>
        <v>-146202.24112239372</v>
      </c>
      <c r="G218" s="161">
        <f t="shared" si="83"/>
        <v>-146019.58814756249</v>
      </c>
      <c r="H218" s="161">
        <f t="shared" si="83"/>
        <v>-76170.244032224975</v>
      </c>
      <c r="I218" s="161">
        <f t="shared" si="83"/>
        <v>-6408.6682294687507</v>
      </c>
      <c r="J218" s="161">
        <f t="shared" si="83"/>
        <v>-6408.6682294687507</v>
      </c>
      <c r="K218" s="161">
        <f t="shared" si="83"/>
        <v>-6411.040346025</v>
      </c>
      <c r="L218" s="161">
        <f t="shared" si="83"/>
        <v>-6408.6682294687507</v>
      </c>
      <c r="M218" s="161">
        <f t="shared" si="83"/>
        <v>-6411.040346025</v>
      </c>
      <c r="N218" s="161">
        <f t="shared" si="83"/>
        <v>-6404.7147018750011</v>
      </c>
      <c r="O218" s="161">
        <f t="shared" si="83"/>
        <v>-6411.040346025</v>
      </c>
      <c r="P218" s="161">
        <f t="shared" si="83"/>
        <v>-6404.7147018750011</v>
      </c>
      <c r="Q218" s="161">
        <f t="shared" si="83"/>
        <v>-21668.785495985423</v>
      </c>
      <c r="R218" s="161">
        <f t="shared" si="83"/>
        <v>-28804.603255489175</v>
      </c>
      <c r="S218" s="161">
        <f t="shared" si="83"/>
        <v>-17021.829132106006</v>
      </c>
      <c r="T218" s="161">
        <f t="shared" si="83"/>
        <v>-11161.944101763604</v>
      </c>
      <c r="U218" s="161">
        <f t="shared" si="83"/>
        <v>-11161.944101763604</v>
      </c>
      <c r="V218" s="161">
        <f t="shared" si="83"/>
        <v>-6767.0303290068023</v>
      </c>
      <c r="W218" s="161">
        <f t="shared" si="83"/>
        <v>-1186.0582781250002</v>
      </c>
      <c r="X218" s="161">
        <f t="shared" si="83"/>
        <v>0</v>
      </c>
      <c r="Y218" s="161">
        <f t="shared" si="83"/>
        <v>0</v>
      </c>
      <c r="Z218" s="161">
        <f t="shared" si="83"/>
        <v>0</v>
      </c>
      <c r="AA218" s="161">
        <f t="shared" si="83"/>
        <v>0</v>
      </c>
      <c r="AB218" s="161">
        <f t="shared" si="83"/>
        <v>0</v>
      </c>
      <c r="AC218" s="161">
        <f t="shared" si="83"/>
        <v>0</v>
      </c>
      <c r="AD218" s="161">
        <f t="shared" si="83"/>
        <v>0</v>
      </c>
      <c r="AE218" s="161">
        <f t="shared" si="83"/>
        <v>0</v>
      </c>
      <c r="AF218" s="161">
        <f t="shared" si="83"/>
        <v>0</v>
      </c>
      <c r="AG218" s="161">
        <f t="shared" si="83"/>
        <v>0</v>
      </c>
      <c r="AH218" s="161">
        <f t="shared" si="83"/>
        <v>0</v>
      </c>
      <c r="AI218" s="161">
        <f t="shared" si="83"/>
        <v>0</v>
      </c>
      <c r="AJ218" s="161">
        <f t="shared" si="83"/>
        <v>0</v>
      </c>
      <c r="AK218" s="161">
        <f t="shared" si="83"/>
        <v>0</v>
      </c>
      <c r="AL218" s="161">
        <f t="shared" si="83"/>
        <v>0</v>
      </c>
      <c r="AM218" s="161">
        <f t="shared" si="83"/>
        <v>0</v>
      </c>
      <c r="AN218" s="161">
        <f t="shared" si="83"/>
        <v>0</v>
      </c>
      <c r="AO218" s="161">
        <f t="shared" si="83"/>
        <v>0</v>
      </c>
      <c r="AP218" s="161">
        <f t="shared" si="83"/>
        <v>0</v>
      </c>
    </row>
    <row r="219" spans="1:42" x14ac:dyDescent="0.2">
      <c r="A219" s="90" t="s">
        <v>37</v>
      </c>
      <c r="C219" s="161">
        <f>C212</f>
        <v>13066.870661148043</v>
      </c>
      <c r="D219" s="161">
        <f t="shared" ref="D219:AP219" si="84">D212</f>
        <v>23363.606095687879</v>
      </c>
      <c r="E219" s="161">
        <f t="shared" si="84"/>
        <v>12388.637625919699</v>
      </c>
      <c r="F219" s="161">
        <f t="shared" si="84"/>
        <v>5746.9093033692416</v>
      </c>
      <c r="G219" s="161">
        <f t="shared" si="84"/>
        <v>5605.9924468760028</v>
      </c>
      <c r="H219" s="161">
        <f t="shared" si="84"/>
        <v>583.95259327288306</v>
      </c>
      <c r="I219" s="161">
        <f t="shared" si="84"/>
        <v>-4436.6375101911044</v>
      </c>
      <c r="J219" s="161">
        <f t="shared" si="84"/>
        <v>-4578.7198629852719</v>
      </c>
      <c r="K219" s="161">
        <f t="shared" si="84"/>
        <v>-4725.7618693796148</v>
      </c>
      <c r="L219" s="161">
        <f t="shared" si="84"/>
        <v>-4878.3162663242583</v>
      </c>
      <c r="M219" s="161">
        <f t="shared" si="84"/>
        <v>-5035.9168250888524</v>
      </c>
      <c r="N219" s="161">
        <f t="shared" si="84"/>
        <v>-5199.7801672384203</v>
      </c>
      <c r="O219" s="161">
        <f t="shared" si="84"/>
        <v>-5368.627454490791</v>
      </c>
      <c r="P219" s="161">
        <f t="shared" si="84"/>
        <v>-5544.4542360497735</v>
      </c>
      <c r="Q219" s="161">
        <f t="shared" si="84"/>
        <v>-4657.6101202739173</v>
      </c>
      <c r="R219" s="161">
        <f t="shared" si="84"/>
        <v>-4281.2593902886074</v>
      </c>
      <c r="S219" s="161">
        <f t="shared" si="84"/>
        <v>-5307.5145400746233</v>
      </c>
      <c r="T219" s="161">
        <f t="shared" si="84"/>
        <v>-5926.7529594322004</v>
      </c>
      <c r="U219" s="161">
        <f t="shared" si="84"/>
        <v>-6110.4345700460908</v>
      </c>
      <c r="V219" s="161">
        <f t="shared" si="84"/>
        <v>-6431.054550568304</v>
      </c>
      <c r="W219" s="161">
        <f t="shared" si="84"/>
        <v>-6834.1795109700006</v>
      </c>
      <c r="X219" s="161">
        <f t="shared" si="84"/>
        <v>-6929.2649301997189</v>
      </c>
      <c r="Y219" s="161">
        <f t="shared" si="84"/>
        <v>-6940.7738034547119</v>
      </c>
      <c r="Z219" s="161">
        <f t="shared" si="84"/>
        <v>-6951.7828985410788</v>
      </c>
      <c r="AA219" s="161">
        <f t="shared" si="84"/>
        <v>-6962.2744710046063</v>
      </c>
      <c r="AB219" s="161">
        <f t="shared" si="84"/>
        <v>0</v>
      </c>
      <c r="AC219" s="161">
        <f t="shared" si="84"/>
        <v>0</v>
      </c>
      <c r="AD219" s="161">
        <f t="shared" si="84"/>
        <v>0</v>
      </c>
      <c r="AE219" s="161">
        <f t="shared" si="84"/>
        <v>0</v>
      </c>
      <c r="AF219" s="161">
        <f t="shared" si="84"/>
        <v>0</v>
      </c>
      <c r="AG219" s="161">
        <f t="shared" si="84"/>
        <v>0</v>
      </c>
      <c r="AH219" s="161">
        <f t="shared" si="84"/>
        <v>0</v>
      </c>
      <c r="AI219" s="161">
        <f t="shared" si="84"/>
        <v>0</v>
      </c>
      <c r="AJ219" s="161">
        <f t="shared" si="84"/>
        <v>0</v>
      </c>
      <c r="AK219" s="161">
        <f t="shared" si="84"/>
        <v>0</v>
      </c>
      <c r="AL219" s="161">
        <f t="shared" si="84"/>
        <v>0</v>
      </c>
      <c r="AM219" s="161">
        <f t="shared" si="84"/>
        <v>0</v>
      </c>
      <c r="AN219" s="161">
        <f t="shared" si="84"/>
        <v>0</v>
      </c>
      <c r="AO219" s="161">
        <f t="shared" si="84"/>
        <v>0</v>
      </c>
      <c r="AP219" s="161">
        <f t="shared" si="84"/>
        <v>0</v>
      </c>
    </row>
    <row r="220" spans="1:42" x14ac:dyDescent="0.2">
      <c r="A220" s="90" t="s">
        <v>57</v>
      </c>
      <c r="C220" s="161">
        <f>C134</f>
        <v>0</v>
      </c>
      <c r="D220" s="161">
        <f t="shared" ref="D220:AP220" si="85">D134</f>
        <v>0</v>
      </c>
      <c r="E220" s="161">
        <f t="shared" si="85"/>
        <v>0</v>
      </c>
      <c r="F220" s="161">
        <f t="shared" si="85"/>
        <v>0</v>
      </c>
      <c r="G220" s="161">
        <f t="shared" si="85"/>
        <v>0</v>
      </c>
      <c r="H220" s="161">
        <f t="shared" si="85"/>
        <v>0</v>
      </c>
      <c r="I220" s="161">
        <f t="shared" si="85"/>
        <v>0</v>
      </c>
      <c r="J220" s="161">
        <f t="shared" si="85"/>
        <v>0</v>
      </c>
      <c r="K220" s="161">
        <f t="shared" si="85"/>
        <v>0</v>
      </c>
      <c r="L220" s="161">
        <f t="shared" si="85"/>
        <v>0</v>
      </c>
      <c r="M220" s="161">
        <f t="shared" si="85"/>
        <v>0</v>
      </c>
      <c r="N220" s="161">
        <f t="shared" si="85"/>
        <v>0</v>
      </c>
      <c r="O220" s="161">
        <f t="shared" si="85"/>
        <v>0</v>
      </c>
      <c r="P220" s="161">
        <f t="shared" si="85"/>
        <v>0</v>
      </c>
      <c r="Q220" s="161">
        <f t="shared" si="85"/>
        <v>0</v>
      </c>
      <c r="R220" s="161">
        <f t="shared" si="85"/>
        <v>0</v>
      </c>
      <c r="S220" s="161">
        <f t="shared" si="85"/>
        <v>0</v>
      </c>
      <c r="T220" s="161">
        <f t="shared" si="85"/>
        <v>0</v>
      </c>
      <c r="U220" s="161">
        <f t="shared" si="85"/>
        <v>0</v>
      </c>
      <c r="V220" s="161">
        <f t="shared" si="85"/>
        <v>0</v>
      </c>
      <c r="W220" s="161">
        <f t="shared" si="85"/>
        <v>0</v>
      </c>
      <c r="X220" s="161">
        <f t="shared" si="85"/>
        <v>0</v>
      </c>
      <c r="Y220" s="161">
        <f t="shared" si="85"/>
        <v>0</v>
      </c>
      <c r="Z220" s="161">
        <f t="shared" si="85"/>
        <v>0</v>
      </c>
      <c r="AA220" s="161">
        <f t="shared" si="85"/>
        <v>0</v>
      </c>
      <c r="AB220" s="161">
        <f t="shared" si="85"/>
        <v>0</v>
      </c>
      <c r="AC220" s="161">
        <f t="shared" si="85"/>
        <v>0</v>
      </c>
      <c r="AD220" s="161">
        <f t="shared" si="85"/>
        <v>0</v>
      </c>
      <c r="AE220" s="161">
        <f t="shared" si="85"/>
        <v>0</v>
      </c>
      <c r="AF220" s="161">
        <f t="shared" si="85"/>
        <v>0</v>
      </c>
      <c r="AG220" s="161">
        <f t="shared" si="85"/>
        <v>0</v>
      </c>
      <c r="AH220" s="161">
        <f t="shared" si="85"/>
        <v>0</v>
      </c>
      <c r="AI220" s="161">
        <f t="shared" si="85"/>
        <v>0</v>
      </c>
      <c r="AJ220" s="161">
        <f t="shared" si="85"/>
        <v>0</v>
      </c>
      <c r="AK220" s="161">
        <f t="shared" si="85"/>
        <v>0</v>
      </c>
      <c r="AL220" s="161">
        <f t="shared" si="85"/>
        <v>0</v>
      </c>
      <c r="AM220" s="161">
        <f t="shared" si="85"/>
        <v>0</v>
      </c>
      <c r="AN220" s="161">
        <f t="shared" si="85"/>
        <v>0</v>
      </c>
      <c r="AO220" s="161">
        <f t="shared" si="85"/>
        <v>0</v>
      </c>
      <c r="AP220" s="161">
        <f t="shared" si="85"/>
        <v>0</v>
      </c>
    </row>
    <row r="221" spans="1:42" x14ac:dyDescent="0.2">
      <c r="A221" s="90" t="s">
        <v>95</v>
      </c>
      <c r="C221" s="162">
        <f t="shared" ref="C221:AP221" si="86">C138</f>
        <v>0</v>
      </c>
      <c r="D221" s="162">
        <f t="shared" si="86"/>
        <v>0</v>
      </c>
      <c r="E221" s="162">
        <f t="shared" si="86"/>
        <v>0</v>
      </c>
      <c r="F221" s="162">
        <f t="shared" si="86"/>
        <v>0</v>
      </c>
      <c r="G221" s="162">
        <f t="shared" si="86"/>
        <v>0</v>
      </c>
      <c r="H221" s="162">
        <f t="shared" si="86"/>
        <v>0</v>
      </c>
      <c r="I221" s="162">
        <f t="shared" si="86"/>
        <v>0</v>
      </c>
      <c r="J221" s="162">
        <f t="shared" si="86"/>
        <v>0</v>
      </c>
      <c r="K221" s="162">
        <f t="shared" si="86"/>
        <v>0</v>
      </c>
      <c r="L221" s="162">
        <f t="shared" si="86"/>
        <v>0</v>
      </c>
      <c r="M221" s="162">
        <f t="shared" si="86"/>
        <v>0</v>
      </c>
      <c r="N221" s="162">
        <f t="shared" si="86"/>
        <v>0</v>
      </c>
      <c r="O221" s="162">
        <f t="shared" si="86"/>
        <v>0</v>
      </c>
      <c r="P221" s="162">
        <f t="shared" si="86"/>
        <v>0</v>
      </c>
      <c r="Q221" s="162">
        <f t="shared" si="86"/>
        <v>0</v>
      </c>
      <c r="R221" s="162">
        <f t="shared" si="86"/>
        <v>0</v>
      </c>
      <c r="S221" s="162">
        <f t="shared" si="86"/>
        <v>0</v>
      </c>
      <c r="T221" s="162">
        <f t="shared" si="86"/>
        <v>0</v>
      </c>
      <c r="U221" s="162">
        <f t="shared" si="86"/>
        <v>0</v>
      </c>
      <c r="V221" s="162">
        <f t="shared" si="86"/>
        <v>0</v>
      </c>
      <c r="W221" s="162">
        <f t="shared" si="86"/>
        <v>0</v>
      </c>
      <c r="X221" s="162">
        <f t="shared" si="86"/>
        <v>0</v>
      </c>
      <c r="Y221" s="162">
        <f t="shared" si="86"/>
        <v>0</v>
      </c>
      <c r="Z221" s="162">
        <f t="shared" si="86"/>
        <v>0</v>
      </c>
      <c r="AA221" s="162">
        <f t="shared" si="86"/>
        <v>0</v>
      </c>
      <c r="AB221" s="162">
        <f t="shared" si="86"/>
        <v>0</v>
      </c>
      <c r="AC221" s="162">
        <f t="shared" si="86"/>
        <v>0</v>
      </c>
      <c r="AD221" s="162">
        <f t="shared" si="86"/>
        <v>0</v>
      </c>
      <c r="AE221" s="162">
        <f t="shared" si="86"/>
        <v>0</v>
      </c>
      <c r="AF221" s="162">
        <f t="shared" si="86"/>
        <v>0</v>
      </c>
      <c r="AG221" s="162">
        <f t="shared" si="86"/>
        <v>0</v>
      </c>
      <c r="AH221" s="162">
        <f t="shared" si="86"/>
        <v>0</v>
      </c>
      <c r="AI221" s="162">
        <f t="shared" si="86"/>
        <v>0</v>
      </c>
      <c r="AJ221" s="162">
        <f t="shared" si="86"/>
        <v>0</v>
      </c>
      <c r="AK221" s="162">
        <f t="shared" si="86"/>
        <v>0</v>
      </c>
      <c r="AL221" s="162">
        <f t="shared" si="86"/>
        <v>0</v>
      </c>
      <c r="AM221" s="162">
        <f t="shared" si="86"/>
        <v>0</v>
      </c>
      <c r="AN221" s="162">
        <f t="shared" si="86"/>
        <v>0</v>
      </c>
      <c r="AO221" s="162">
        <f t="shared" si="86"/>
        <v>0</v>
      </c>
      <c r="AP221" s="162">
        <f t="shared" si="86"/>
        <v>0</v>
      </c>
    </row>
    <row r="222" spans="1:42" x14ac:dyDescent="0.2">
      <c r="A222" s="90" t="s">
        <v>29</v>
      </c>
      <c r="C222" s="161">
        <f>SUM(C215:C221)</f>
        <v>-173602.71021239541</v>
      </c>
      <c r="D222" s="161">
        <f t="shared" ref="D222:AP222" si="87">SUM(D215:D221)</f>
        <v>-310402.19527128182</v>
      </c>
      <c r="E222" s="161">
        <f t="shared" si="87"/>
        <v>-164591.89988721884</v>
      </c>
      <c r="F222" s="161">
        <f t="shared" si="87"/>
        <v>-76351.795030477064</v>
      </c>
      <c r="G222" s="161">
        <f t="shared" si="87"/>
        <v>-74479.613937066897</v>
      </c>
      <c r="H222" s="161">
        <f t="shared" si="87"/>
        <v>-7758.227310625447</v>
      </c>
      <c r="I222" s="161">
        <f t="shared" si="87"/>
        <v>58943.898349681818</v>
      </c>
      <c r="J222" s="161">
        <f t="shared" si="87"/>
        <v>60831.56389394719</v>
      </c>
      <c r="K222" s="161">
        <f t="shared" si="87"/>
        <v>62785.121978900592</v>
      </c>
      <c r="L222" s="161">
        <f t="shared" si="87"/>
        <v>64811.916109736587</v>
      </c>
      <c r="M222" s="161">
        <f t="shared" si="87"/>
        <v>66905.752104751911</v>
      </c>
      <c r="N222" s="161">
        <f t="shared" si="87"/>
        <v>69082.793650453299</v>
      </c>
      <c r="O222" s="161">
        <f t="shared" si="87"/>
        <v>71326.05046680622</v>
      </c>
      <c r="P222" s="161">
        <f t="shared" si="87"/>
        <v>73662.034850375552</v>
      </c>
      <c r="Q222" s="161">
        <f t="shared" si="87"/>
        <v>61879.677312210617</v>
      </c>
      <c r="R222" s="161">
        <f t="shared" si="87"/>
        <v>56879.58904240578</v>
      </c>
      <c r="S222" s="161">
        <f t="shared" si="87"/>
        <v>70514.121746705714</v>
      </c>
      <c r="T222" s="161">
        <f t="shared" si="87"/>
        <v>78741.146461027805</v>
      </c>
      <c r="U222" s="161">
        <f t="shared" si="87"/>
        <v>81181.487859183777</v>
      </c>
      <c r="V222" s="161">
        <f t="shared" si="87"/>
        <v>85441.153314693191</v>
      </c>
      <c r="W222" s="161">
        <f t="shared" si="87"/>
        <v>90796.956360030003</v>
      </c>
      <c r="X222" s="161">
        <f t="shared" si="87"/>
        <v>92060.234072653417</v>
      </c>
      <c r="Y222" s="161">
        <f t="shared" si="87"/>
        <v>92213.137674469748</v>
      </c>
      <c r="Z222" s="161">
        <f t="shared" si="87"/>
        <v>92359.401366331484</v>
      </c>
      <c r="AA222" s="161">
        <f t="shared" si="87"/>
        <v>92498.789400489768</v>
      </c>
      <c r="AB222" s="161">
        <f t="shared" si="87"/>
        <v>0</v>
      </c>
      <c r="AC222" s="161">
        <f t="shared" si="87"/>
        <v>0</v>
      </c>
      <c r="AD222" s="161">
        <f t="shared" si="87"/>
        <v>0</v>
      </c>
      <c r="AE222" s="161">
        <f t="shared" si="87"/>
        <v>0</v>
      </c>
      <c r="AF222" s="161">
        <f t="shared" si="87"/>
        <v>0</v>
      </c>
      <c r="AG222" s="161">
        <f t="shared" si="87"/>
        <v>0</v>
      </c>
      <c r="AH222" s="161">
        <f t="shared" si="87"/>
        <v>0</v>
      </c>
      <c r="AI222" s="161">
        <f t="shared" si="87"/>
        <v>0</v>
      </c>
      <c r="AJ222" s="161">
        <f t="shared" si="87"/>
        <v>0</v>
      </c>
      <c r="AK222" s="161">
        <f t="shared" si="87"/>
        <v>0</v>
      </c>
      <c r="AL222" s="161">
        <f t="shared" si="87"/>
        <v>0</v>
      </c>
      <c r="AM222" s="161">
        <f t="shared" si="87"/>
        <v>0</v>
      </c>
      <c r="AN222" s="161">
        <f t="shared" si="87"/>
        <v>0</v>
      </c>
      <c r="AO222" s="161">
        <f t="shared" si="87"/>
        <v>0</v>
      </c>
      <c r="AP222" s="161">
        <f t="shared" si="87"/>
        <v>0</v>
      </c>
    </row>
    <row r="223" spans="1:42" x14ac:dyDescent="0.2">
      <c r="A223" s="90" t="str">
        <f>Inputs!B113</f>
        <v>Investment Based Incentive (IBI)</v>
      </c>
    </row>
    <row r="224" spans="1:42" x14ac:dyDescent="0.2">
      <c r="A224" s="91" t="str">
        <f>Inputs!B114</f>
        <v>As fixed amount</v>
      </c>
    </row>
    <row r="225" spans="1:42" x14ac:dyDescent="0.2">
      <c r="A225" s="82" t="s">
        <v>4</v>
      </c>
      <c r="C225" s="161">
        <f>IF(ibi_fed_amount_tax_fed="Yes",C558,0)</f>
        <v>0</v>
      </c>
    </row>
    <row r="226" spans="1:42" x14ac:dyDescent="0.2">
      <c r="A226" s="82" t="s">
        <v>5</v>
      </c>
      <c r="C226" s="161">
        <f>IF(ibi_sta_amount_tax_fed="Yes",C559,0)</f>
        <v>0</v>
      </c>
    </row>
    <row r="227" spans="1:42" x14ac:dyDescent="0.2">
      <c r="A227" s="82" t="s">
        <v>182</v>
      </c>
      <c r="C227" s="161">
        <f>IF(ibi_uti_amount_tax_fed="Yes",C560,0)</f>
        <v>0</v>
      </c>
    </row>
    <row r="228" spans="1:42" x14ac:dyDescent="0.2">
      <c r="A228" s="82" t="s">
        <v>183</v>
      </c>
      <c r="C228" s="162">
        <f>IF(ibi_oth_amount_tax_fed="Yes",C561,0)</f>
        <v>0</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row>
    <row r="229" spans="1:42" x14ac:dyDescent="0.2">
      <c r="A229" s="82" t="s">
        <v>13</v>
      </c>
      <c r="C229" s="161">
        <f>SUM(C225:C228)</f>
        <v>0</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row>
    <row r="230" spans="1:42" x14ac:dyDescent="0.2">
      <c r="A230" s="91" t="str">
        <f>Inputs!B119</f>
        <v>As percentage</v>
      </c>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row>
    <row r="231" spans="1:42" x14ac:dyDescent="0.2">
      <c r="A231" s="82" t="s">
        <v>4</v>
      </c>
      <c r="C231" s="161">
        <f>C564</f>
        <v>0</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row>
    <row r="232" spans="1:42" x14ac:dyDescent="0.2">
      <c r="A232" s="82" t="s">
        <v>5</v>
      </c>
      <c r="C232" s="161">
        <f t="shared" ref="C232:C234" si="88">C565</f>
        <v>0</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row>
    <row r="233" spans="1:42" x14ac:dyDescent="0.2">
      <c r="A233" s="82" t="s">
        <v>182</v>
      </c>
      <c r="C233" s="161">
        <f t="shared" si="88"/>
        <v>0</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row>
    <row r="234" spans="1:42" x14ac:dyDescent="0.2">
      <c r="A234" s="82" t="s">
        <v>183</v>
      </c>
      <c r="C234" s="162">
        <f t="shared" si="88"/>
        <v>0</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row>
    <row r="235" spans="1:42" x14ac:dyDescent="0.2">
      <c r="A235" s="82" t="s">
        <v>13</v>
      </c>
      <c r="C235" s="161">
        <f>SUM(C231:C234)</f>
        <v>0</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row>
    <row r="236" spans="1:42" x14ac:dyDescent="0.2">
      <c r="A236" s="90" t="str">
        <f>Inputs!B124</f>
        <v>Capacity Based Incentive (CBI)</v>
      </c>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row>
    <row r="237" spans="1:42" x14ac:dyDescent="0.2">
      <c r="A237" s="91" t="s">
        <v>4</v>
      </c>
      <c r="C237" s="161">
        <f>C571</f>
        <v>0</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row>
    <row r="238" spans="1:42" x14ac:dyDescent="0.2">
      <c r="A238" s="91" t="s">
        <v>5</v>
      </c>
      <c r="C238" s="161">
        <f t="shared" ref="C238:C240" si="89">C572</f>
        <v>0</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row>
    <row r="239" spans="1:42" x14ac:dyDescent="0.2">
      <c r="A239" s="91" t="s">
        <v>182</v>
      </c>
      <c r="C239" s="161">
        <f t="shared" si="89"/>
        <v>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row>
    <row r="240" spans="1:42" x14ac:dyDescent="0.2">
      <c r="A240" s="91" t="s">
        <v>183</v>
      </c>
      <c r="C240" s="162">
        <f t="shared" si="89"/>
        <v>0</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row>
    <row r="241" spans="1:42" x14ac:dyDescent="0.2">
      <c r="A241" s="91" t="s">
        <v>13</v>
      </c>
      <c r="C241" s="161">
        <f>SUM(C237:C240)</f>
        <v>0</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row>
    <row r="242" spans="1:42" x14ac:dyDescent="0.2">
      <c r="A242" s="90" t="str">
        <f>Inputs!B129</f>
        <v>Production Based Incentive (PBI)</v>
      </c>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row>
    <row r="243" spans="1:42" x14ac:dyDescent="0.2">
      <c r="A243" s="91" t="s">
        <v>4</v>
      </c>
      <c r="C243" s="161">
        <f t="shared" ref="C243:AP243" si="90">IF(AND(pbi_fed_tax_fed="Yes",pbi_fed_for_ds="No"),C581,0)</f>
        <v>0</v>
      </c>
      <c r="D243" s="161">
        <f t="shared" si="90"/>
        <v>0</v>
      </c>
      <c r="E243" s="161">
        <f t="shared" si="90"/>
        <v>0</v>
      </c>
      <c r="F243" s="161">
        <f t="shared" si="90"/>
        <v>0</v>
      </c>
      <c r="G243" s="161">
        <f t="shared" si="90"/>
        <v>0</v>
      </c>
      <c r="H243" s="161">
        <f t="shared" si="90"/>
        <v>0</v>
      </c>
      <c r="I243" s="161">
        <f t="shared" si="90"/>
        <v>0</v>
      </c>
      <c r="J243" s="161">
        <f t="shared" si="90"/>
        <v>0</v>
      </c>
      <c r="K243" s="161">
        <f t="shared" si="90"/>
        <v>0</v>
      </c>
      <c r="L243" s="161">
        <f t="shared" si="90"/>
        <v>0</v>
      </c>
      <c r="M243" s="161">
        <f t="shared" si="90"/>
        <v>0</v>
      </c>
      <c r="N243" s="161">
        <f t="shared" si="90"/>
        <v>0</v>
      </c>
      <c r="O243" s="161">
        <f t="shared" si="90"/>
        <v>0</v>
      </c>
      <c r="P243" s="161">
        <f t="shared" si="90"/>
        <v>0</v>
      </c>
      <c r="Q243" s="161">
        <f t="shared" si="90"/>
        <v>0</v>
      </c>
      <c r="R243" s="161">
        <f t="shared" si="90"/>
        <v>0</v>
      </c>
      <c r="S243" s="161">
        <f t="shared" si="90"/>
        <v>0</v>
      </c>
      <c r="T243" s="161">
        <f t="shared" si="90"/>
        <v>0</v>
      </c>
      <c r="U243" s="161">
        <f t="shared" si="90"/>
        <v>0</v>
      </c>
      <c r="V243" s="161">
        <f t="shared" si="90"/>
        <v>0</v>
      </c>
      <c r="W243" s="161">
        <f t="shared" si="90"/>
        <v>0</v>
      </c>
      <c r="X243" s="161">
        <f t="shared" si="90"/>
        <v>0</v>
      </c>
      <c r="Y243" s="161">
        <f t="shared" si="90"/>
        <v>0</v>
      </c>
      <c r="Z243" s="161">
        <f t="shared" si="90"/>
        <v>0</v>
      </c>
      <c r="AA243" s="161">
        <f t="shared" si="90"/>
        <v>0</v>
      </c>
      <c r="AB243" s="161">
        <f t="shared" si="90"/>
        <v>0</v>
      </c>
      <c r="AC243" s="161">
        <f t="shared" si="90"/>
        <v>0</v>
      </c>
      <c r="AD243" s="161">
        <f t="shared" si="90"/>
        <v>0</v>
      </c>
      <c r="AE243" s="161">
        <f t="shared" si="90"/>
        <v>0</v>
      </c>
      <c r="AF243" s="161">
        <f t="shared" si="90"/>
        <v>0</v>
      </c>
      <c r="AG243" s="161">
        <f t="shared" si="90"/>
        <v>0</v>
      </c>
      <c r="AH243" s="161">
        <f t="shared" si="90"/>
        <v>0</v>
      </c>
      <c r="AI243" s="161">
        <f t="shared" si="90"/>
        <v>0</v>
      </c>
      <c r="AJ243" s="161">
        <f t="shared" si="90"/>
        <v>0</v>
      </c>
      <c r="AK243" s="161">
        <f t="shared" si="90"/>
        <v>0</v>
      </c>
      <c r="AL243" s="161">
        <f t="shared" si="90"/>
        <v>0</v>
      </c>
      <c r="AM243" s="161">
        <f t="shared" si="90"/>
        <v>0</v>
      </c>
      <c r="AN243" s="161">
        <f t="shared" si="90"/>
        <v>0</v>
      </c>
      <c r="AO243" s="161">
        <f t="shared" si="90"/>
        <v>0</v>
      </c>
      <c r="AP243" s="161">
        <f t="shared" si="90"/>
        <v>0</v>
      </c>
    </row>
    <row r="244" spans="1:42" x14ac:dyDescent="0.2">
      <c r="A244" s="91" t="s">
        <v>5</v>
      </c>
      <c r="C244" s="161">
        <f t="shared" ref="C244:AP244" si="91">IF(AND(pbi_sta_tax_fed="Yes",pbi_sta_for_ds="No"),C585,0)</f>
        <v>0</v>
      </c>
      <c r="D244" s="161">
        <f t="shared" si="91"/>
        <v>0</v>
      </c>
      <c r="E244" s="161">
        <f t="shared" si="91"/>
        <v>0</v>
      </c>
      <c r="F244" s="161">
        <f t="shared" si="91"/>
        <v>0</v>
      </c>
      <c r="G244" s="161">
        <f t="shared" si="91"/>
        <v>0</v>
      </c>
      <c r="H244" s="161">
        <f t="shared" si="91"/>
        <v>0</v>
      </c>
      <c r="I244" s="161">
        <f t="shared" si="91"/>
        <v>0</v>
      </c>
      <c r="J244" s="161">
        <f t="shared" si="91"/>
        <v>0</v>
      </c>
      <c r="K244" s="161">
        <f t="shared" si="91"/>
        <v>0</v>
      </c>
      <c r="L244" s="161">
        <f t="shared" si="91"/>
        <v>0</v>
      </c>
      <c r="M244" s="161">
        <f t="shared" si="91"/>
        <v>0</v>
      </c>
      <c r="N244" s="161">
        <f t="shared" si="91"/>
        <v>0</v>
      </c>
      <c r="O244" s="161">
        <f t="shared" si="91"/>
        <v>0</v>
      </c>
      <c r="P244" s="161">
        <f t="shared" si="91"/>
        <v>0</v>
      </c>
      <c r="Q244" s="161">
        <f t="shared" si="91"/>
        <v>0</v>
      </c>
      <c r="R244" s="161">
        <f t="shared" si="91"/>
        <v>0</v>
      </c>
      <c r="S244" s="161">
        <f t="shared" si="91"/>
        <v>0</v>
      </c>
      <c r="T244" s="161">
        <f t="shared" si="91"/>
        <v>0</v>
      </c>
      <c r="U244" s="161">
        <f t="shared" si="91"/>
        <v>0</v>
      </c>
      <c r="V244" s="161">
        <f t="shared" si="91"/>
        <v>0</v>
      </c>
      <c r="W244" s="161">
        <f t="shared" si="91"/>
        <v>0</v>
      </c>
      <c r="X244" s="161">
        <f t="shared" si="91"/>
        <v>0</v>
      </c>
      <c r="Y244" s="161">
        <f t="shared" si="91"/>
        <v>0</v>
      </c>
      <c r="Z244" s="161">
        <f t="shared" si="91"/>
        <v>0</v>
      </c>
      <c r="AA244" s="161">
        <f t="shared" si="91"/>
        <v>0</v>
      </c>
      <c r="AB244" s="161">
        <f t="shared" si="91"/>
        <v>0</v>
      </c>
      <c r="AC244" s="161">
        <f t="shared" si="91"/>
        <v>0</v>
      </c>
      <c r="AD244" s="161">
        <f t="shared" si="91"/>
        <v>0</v>
      </c>
      <c r="AE244" s="161">
        <f t="shared" si="91"/>
        <v>0</v>
      </c>
      <c r="AF244" s="161">
        <f t="shared" si="91"/>
        <v>0</v>
      </c>
      <c r="AG244" s="161">
        <f t="shared" si="91"/>
        <v>0</v>
      </c>
      <c r="AH244" s="161">
        <f t="shared" si="91"/>
        <v>0</v>
      </c>
      <c r="AI244" s="161">
        <f t="shared" si="91"/>
        <v>0</v>
      </c>
      <c r="AJ244" s="161">
        <f t="shared" si="91"/>
        <v>0</v>
      </c>
      <c r="AK244" s="161">
        <f t="shared" si="91"/>
        <v>0</v>
      </c>
      <c r="AL244" s="161">
        <f t="shared" si="91"/>
        <v>0</v>
      </c>
      <c r="AM244" s="161">
        <f t="shared" si="91"/>
        <v>0</v>
      </c>
      <c r="AN244" s="161">
        <f t="shared" si="91"/>
        <v>0</v>
      </c>
      <c r="AO244" s="161">
        <f t="shared" si="91"/>
        <v>0</v>
      </c>
      <c r="AP244" s="161">
        <f t="shared" si="91"/>
        <v>0</v>
      </c>
    </row>
    <row r="245" spans="1:42" x14ac:dyDescent="0.2">
      <c r="A245" s="91" t="s">
        <v>182</v>
      </c>
      <c r="C245" s="161">
        <f t="shared" ref="C245:AP245" si="92">IF(AND(pbi_uti_tax_fed="Yes",pbi_uti_for_ds="No"),C589,0)</f>
        <v>0</v>
      </c>
      <c r="D245" s="161">
        <f t="shared" si="92"/>
        <v>0</v>
      </c>
      <c r="E245" s="161">
        <f t="shared" si="92"/>
        <v>0</v>
      </c>
      <c r="F245" s="161">
        <f t="shared" si="92"/>
        <v>0</v>
      </c>
      <c r="G245" s="161">
        <f t="shared" si="92"/>
        <v>0</v>
      </c>
      <c r="H245" s="161">
        <f t="shared" si="92"/>
        <v>0</v>
      </c>
      <c r="I245" s="161">
        <f t="shared" si="92"/>
        <v>0</v>
      </c>
      <c r="J245" s="161">
        <f t="shared" si="92"/>
        <v>0</v>
      </c>
      <c r="K245" s="161">
        <f t="shared" si="92"/>
        <v>0</v>
      </c>
      <c r="L245" s="161">
        <f t="shared" si="92"/>
        <v>0</v>
      </c>
      <c r="M245" s="161">
        <f t="shared" si="92"/>
        <v>0</v>
      </c>
      <c r="N245" s="161">
        <f t="shared" si="92"/>
        <v>0</v>
      </c>
      <c r="O245" s="161">
        <f t="shared" si="92"/>
        <v>0</v>
      </c>
      <c r="P245" s="161">
        <f t="shared" si="92"/>
        <v>0</v>
      </c>
      <c r="Q245" s="161">
        <f t="shared" si="92"/>
        <v>0</v>
      </c>
      <c r="R245" s="161">
        <f t="shared" si="92"/>
        <v>0</v>
      </c>
      <c r="S245" s="161">
        <f t="shared" si="92"/>
        <v>0</v>
      </c>
      <c r="T245" s="161">
        <f t="shared" si="92"/>
        <v>0</v>
      </c>
      <c r="U245" s="161">
        <f t="shared" si="92"/>
        <v>0</v>
      </c>
      <c r="V245" s="161">
        <f t="shared" si="92"/>
        <v>0</v>
      </c>
      <c r="W245" s="161">
        <f t="shared" si="92"/>
        <v>0</v>
      </c>
      <c r="X245" s="161">
        <f t="shared" si="92"/>
        <v>0</v>
      </c>
      <c r="Y245" s="161">
        <f t="shared" si="92"/>
        <v>0</v>
      </c>
      <c r="Z245" s="161">
        <f t="shared" si="92"/>
        <v>0</v>
      </c>
      <c r="AA245" s="161">
        <f t="shared" si="92"/>
        <v>0</v>
      </c>
      <c r="AB245" s="161">
        <f t="shared" si="92"/>
        <v>0</v>
      </c>
      <c r="AC245" s="161">
        <f t="shared" si="92"/>
        <v>0</v>
      </c>
      <c r="AD245" s="161">
        <f t="shared" si="92"/>
        <v>0</v>
      </c>
      <c r="AE245" s="161">
        <f t="shared" si="92"/>
        <v>0</v>
      </c>
      <c r="AF245" s="161">
        <f t="shared" si="92"/>
        <v>0</v>
      </c>
      <c r="AG245" s="161">
        <f t="shared" si="92"/>
        <v>0</v>
      </c>
      <c r="AH245" s="161">
        <f t="shared" si="92"/>
        <v>0</v>
      </c>
      <c r="AI245" s="161">
        <f t="shared" si="92"/>
        <v>0</v>
      </c>
      <c r="AJ245" s="161">
        <f t="shared" si="92"/>
        <v>0</v>
      </c>
      <c r="AK245" s="161">
        <f t="shared" si="92"/>
        <v>0</v>
      </c>
      <c r="AL245" s="161">
        <f t="shared" si="92"/>
        <v>0</v>
      </c>
      <c r="AM245" s="161">
        <f t="shared" si="92"/>
        <v>0</v>
      </c>
      <c r="AN245" s="161">
        <f t="shared" si="92"/>
        <v>0</v>
      </c>
      <c r="AO245" s="161">
        <f t="shared" si="92"/>
        <v>0</v>
      </c>
      <c r="AP245" s="161">
        <f t="shared" si="92"/>
        <v>0</v>
      </c>
    </row>
    <row r="246" spans="1:42" x14ac:dyDescent="0.2">
      <c r="A246" s="91" t="s">
        <v>183</v>
      </c>
      <c r="C246" s="161">
        <f t="shared" ref="C246:AP246" si="93">IF(AND(pbi_oth_tax_fed="Yes",pbi_oth_for_ds="No"),C593,0)</f>
        <v>0</v>
      </c>
      <c r="D246" s="161">
        <f t="shared" si="93"/>
        <v>0</v>
      </c>
      <c r="E246" s="161">
        <f t="shared" si="93"/>
        <v>0</v>
      </c>
      <c r="F246" s="161">
        <f t="shared" si="93"/>
        <v>0</v>
      </c>
      <c r="G246" s="161">
        <f t="shared" si="93"/>
        <v>0</v>
      </c>
      <c r="H246" s="161">
        <f t="shared" si="93"/>
        <v>0</v>
      </c>
      <c r="I246" s="161">
        <f t="shared" si="93"/>
        <v>0</v>
      </c>
      <c r="J246" s="161">
        <f t="shared" si="93"/>
        <v>0</v>
      </c>
      <c r="K246" s="161">
        <f t="shared" si="93"/>
        <v>0</v>
      </c>
      <c r="L246" s="161">
        <f t="shared" si="93"/>
        <v>0</v>
      </c>
      <c r="M246" s="161">
        <f t="shared" si="93"/>
        <v>0</v>
      </c>
      <c r="N246" s="161">
        <f t="shared" si="93"/>
        <v>0</v>
      </c>
      <c r="O246" s="161">
        <f t="shared" si="93"/>
        <v>0</v>
      </c>
      <c r="P246" s="161">
        <f t="shared" si="93"/>
        <v>0</v>
      </c>
      <c r="Q246" s="161">
        <f t="shared" si="93"/>
        <v>0</v>
      </c>
      <c r="R246" s="161">
        <f t="shared" si="93"/>
        <v>0</v>
      </c>
      <c r="S246" s="161">
        <f t="shared" si="93"/>
        <v>0</v>
      </c>
      <c r="T246" s="161">
        <f t="shared" si="93"/>
        <v>0</v>
      </c>
      <c r="U246" s="161">
        <f t="shared" si="93"/>
        <v>0</v>
      </c>
      <c r="V246" s="161">
        <f t="shared" si="93"/>
        <v>0</v>
      </c>
      <c r="W246" s="161">
        <f t="shared" si="93"/>
        <v>0</v>
      </c>
      <c r="X246" s="161">
        <f t="shared" si="93"/>
        <v>0</v>
      </c>
      <c r="Y246" s="161">
        <f t="shared" si="93"/>
        <v>0</v>
      </c>
      <c r="Z246" s="161">
        <f t="shared" si="93"/>
        <v>0</v>
      </c>
      <c r="AA246" s="161">
        <f t="shared" si="93"/>
        <v>0</v>
      </c>
      <c r="AB246" s="161">
        <f t="shared" si="93"/>
        <v>0</v>
      </c>
      <c r="AC246" s="161">
        <f t="shared" si="93"/>
        <v>0</v>
      </c>
      <c r="AD246" s="161">
        <f t="shared" si="93"/>
        <v>0</v>
      </c>
      <c r="AE246" s="161">
        <f t="shared" si="93"/>
        <v>0</v>
      </c>
      <c r="AF246" s="161">
        <f t="shared" si="93"/>
        <v>0</v>
      </c>
      <c r="AG246" s="161">
        <f t="shared" si="93"/>
        <v>0</v>
      </c>
      <c r="AH246" s="161">
        <f t="shared" si="93"/>
        <v>0</v>
      </c>
      <c r="AI246" s="161">
        <f t="shared" si="93"/>
        <v>0</v>
      </c>
      <c r="AJ246" s="161">
        <f t="shared" si="93"/>
        <v>0</v>
      </c>
      <c r="AK246" s="161">
        <f t="shared" si="93"/>
        <v>0</v>
      </c>
      <c r="AL246" s="161">
        <f t="shared" si="93"/>
        <v>0</v>
      </c>
      <c r="AM246" s="161">
        <f t="shared" si="93"/>
        <v>0</v>
      </c>
      <c r="AN246" s="161">
        <f t="shared" si="93"/>
        <v>0</v>
      </c>
      <c r="AO246" s="161">
        <f t="shared" si="93"/>
        <v>0</v>
      </c>
      <c r="AP246" s="161">
        <f t="shared" si="93"/>
        <v>0</v>
      </c>
    </row>
    <row r="247" spans="1:42" x14ac:dyDescent="0.2">
      <c r="A247" s="91" t="s">
        <v>13</v>
      </c>
      <c r="C247" s="163">
        <f>SUM(C243:C246)</f>
        <v>0</v>
      </c>
      <c r="D247" s="163">
        <f t="shared" ref="D247:AP247" si="94">SUM(D243:D246)</f>
        <v>0</v>
      </c>
      <c r="E247" s="163">
        <f t="shared" si="94"/>
        <v>0</v>
      </c>
      <c r="F247" s="163">
        <f t="shared" si="94"/>
        <v>0</v>
      </c>
      <c r="G247" s="163">
        <f t="shared" si="94"/>
        <v>0</v>
      </c>
      <c r="H247" s="163">
        <f t="shared" si="94"/>
        <v>0</v>
      </c>
      <c r="I247" s="163">
        <f t="shared" si="94"/>
        <v>0</v>
      </c>
      <c r="J247" s="163">
        <f t="shared" si="94"/>
        <v>0</v>
      </c>
      <c r="K247" s="163">
        <f t="shared" si="94"/>
        <v>0</v>
      </c>
      <c r="L247" s="163">
        <f t="shared" si="94"/>
        <v>0</v>
      </c>
      <c r="M247" s="163">
        <f t="shared" si="94"/>
        <v>0</v>
      </c>
      <c r="N247" s="163">
        <f t="shared" si="94"/>
        <v>0</v>
      </c>
      <c r="O247" s="163">
        <f t="shared" si="94"/>
        <v>0</v>
      </c>
      <c r="P247" s="163">
        <f t="shared" si="94"/>
        <v>0</v>
      </c>
      <c r="Q247" s="163">
        <f t="shared" si="94"/>
        <v>0</v>
      </c>
      <c r="R247" s="163">
        <f t="shared" si="94"/>
        <v>0</v>
      </c>
      <c r="S247" s="163">
        <f t="shared" si="94"/>
        <v>0</v>
      </c>
      <c r="T247" s="163">
        <f t="shared" si="94"/>
        <v>0</v>
      </c>
      <c r="U247" s="163">
        <f t="shared" si="94"/>
        <v>0</v>
      </c>
      <c r="V247" s="163">
        <f t="shared" si="94"/>
        <v>0</v>
      </c>
      <c r="W247" s="163">
        <f t="shared" si="94"/>
        <v>0</v>
      </c>
      <c r="X247" s="163">
        <f t="shared" si="94"/>
        <v>0</v>
      </c>
      <c r="Y247" s="163">
        <f t="shared" si="94"/>
        <v>0</v>
      </c>
      <c r="Z247" s="163">
        <f t="shared" si="94"/>
        <v>0</v>
      </c>
      <c r="AA247" s="163">
        <f t="shared" si="94"/>
        <v>0</v>
      </c>
      <c r="AB247" s="163">
        <f t="shared" si="94"/>
        <v>0</v>
      </c>
      <c r="AC247" s="163">
        <f t="shared" si="94"/>
        <v>0</v>
      </c>
      <c r="AD247" s="163">
        <f t="shared" si="94"/>
        <v>0</v>
      </c>
      <c r="AE247" s="163">
        <f t="shared" si="94"/>
        <v>0</v>
      </c>
      <c r="AF247" s="163">
        <f t="shared" si="94"/>
        <v>0</v>
      </c>
      <c r="AG247" s="163">
        <f t="shared" si="94"/>
        <v>0</v>
      </c>
      <c r="AH247" s="163">
        <f t="shared" si="94"/>
        <v>0</v>
      </c>
      <c r="AI247" s="163">
        <f t="shared" si="94"/>
        <v>0</v>
      </c>
      <c r="AJ247" s="163">
        <f t="shared" si="94"/>
        <v>0</v>
      </c>
      <c r="AK247" s="163">
        <f t="shared" si="94"/>
        <v>0</v>
      </c>
      <c r="AL247" s="163">
        <f t="shared" si="94"/>
        <v>0</v>
      </c>
      <c r="AM247" s="163">
        <f t="shared" si="94"/>
        <v>0</v>
      </c>
      <c r="AN247" s="163">
        <f t="shared" si="94"/>
        <v>0</v>
      </c>
      <c r="AO247" s="163">
        <f t="shared" si="94"/>
        <v>0</v>
      </c>
      <c r="AP247" s="163">
        <f t="shared" si="94"/>
        <v>0</v>
      </c>
    </row>
    <row r="248" spans="1:42" x14ac:dyDescent="0.2">
      <c r="A248" s="90" t="s">
        <v>38</v>
      </c>
      <c r="C248" s="161">
        <f>C229+C235+C241+C247</f>
        <v>0</v>
      </c>
      <c r="D248" s="161">
        <f t="shared" ref="D248:AP248" si="95">D229+D235+D241+D247</f>
        <v>0</v>
      </c>
      <c r="E248" s="161">
        <f t="shared" si="95"/>
        <v>0</v>
      </c>
      <c r="F248" s="161">
        <f t="shared" si="95"/>
        <v>0</v>
      </c>
      <c r="G248" s="161">
        <f t="shared" si="95"/>
        <v>0</v>
      </c>
      <c r="H248" s="161">
        <f t="shared" si="95"/>
        <v>0</v>
      </c>
      <c r="I248" s="161">
        <f t="shared" si="95"/>
        <v>0</v>
      </c>
      <c r="J248" s="161">
        <f t="shared" si="95"/>
        <v>0</v>
      </c>
      <c r="K248" s="161">
        <f t="shared" si="95"/>
        <v>0</v>
      </c>
      <c r="L248" s="161">
        <f t="shared" si="95"/>
        <v>0</v>
      </c>
      <c r="M248" s="161">
        <f t="shared" si="95"/>
        <v>0</v>
      </c>
      <c r="N248" s="161">
        <f t="shared" si="95"/>
        <v>0</v>
      </c>
      <c r="O248" s="161">
        <f t="shared" si="95"/>
        <v>0</v>
      </c>
      <c r="P248" s="161">
        <f t="shared" si="95"/>
        <v>0</v>
      </c>
      <c r="Q248" s="161">
        <f t="shared" si="95"/>
        <v>0</v>
      </c>
      <c r="R248" s="161">
        <f t="shared" si="95"/>
        <v>0</v>
      </c>
      <c r="S248" s="161">
        <f t="shared" si="95"/>
        <v>0</v>
      </c>
      <c r="T248" s="161">
        <f t="shared" si="95"/>
        <v>0</v>
      </c>
      <c r="U248" s="161">
        <f t="shared" si="95"/>
        <v>0</v>
      </c>
      <c r="V248" s="161">
        <f t="shared" si="95"/>
        <v>0</v>
      </c>
      <c r="W248" s="161">
        <f t="shared" si="95"/>
        <v>0</v>
      </c>
      <c r="X248" s="161">
        <f t="shared" si="95"/>
        <v>0</v>
      </c>
      <c r="Y248" s="161">
        <f t="shared" si="95"/>
        <v>0</v>
      </c>
      <c r="Z248" s="161">
        <f t="shared" si="95"/>
        <v>0</v>
      </c>
      <c r="AA248" s="161">
        <f t="shared" si="95"/>
        <v>0</v>
      </c>
      <c r="AB248" s="161">
        <f t="shared" si="95"/>
        <v>0</v>
      </c>
      <c r="AC248" s="161">
        <f t="shared" si="95"/>
        <v>0</v>
      </c>
      <c r="AD248" s="161">
        <f t="shared" si="95"/>
        <v>0</v>
      </c>
      <c r="AE248" s="161">
        <f t="shared" si="95"/>
        <v>0</v>
      </c>
      <c r="AF248" s="161">
        <f t="shared" si="95"/>
        <v>0</v>
      </c>
      <c r="AG248" s="161">
        <f t="shared" si="95"/>
        <v>0</v>
      </c>
      <c r="AH248" s="161">
        <f t="shared" si="95"/>
        <v>0</v>
      </c>
      <c r="AI248" s="161">
        <f t="shared" si="95"/>
        <v>0</v>
      </c>
      <c r="AJ248" s="161">
        <f t="shared" si="95"/>
        <v>0</v>
      </c>
      <c r="AK248" s="161">
        <f t="shared" si="95"/>
        <v>0</v>
      </c>
      <c r="AL248" s="161">
        <f t="shared" si="95"/>
        <v>0</v>
      </c>
      <c r="AM248" s="161">
        <f t="shared" si="95"/>
        <v>0</v>
      </c>
      <c r="AN248" s="161">
        <f t="shared" si="95"/>
        <v>0</v>
      </c>
      <c r="AO248" s="161">
        <f t="shared" si="95"/>
        <v>0</v>
      </c>
      <c r="AP248" s="161">
        <f t="shared" si="95"/>
        <v>0</v>
      </c>
    </row>
    <row r="249" spans="1:42" x14ac:dyDescent="0.2">
      <c r="A249" s="91"/>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row>
    <row r="250" spans="1:42" x14ac:dyDescent="0.2">
      <c r="A250" s="90" t="s">
        <v>39</v>
      </c>
      <c r="C250" s="164">
        <f>C222+C248</f>
        <v>-173602.71021239541</v>
      </c>
      <c r="D250" s="164">
        <f t="shared" ref="D250:AP250" si="96">D222+D248</f>
        <v>-310402.19527128182</v>
      </c>
      <c r="E250" s="164">
        <f t="shared" si="96"/>
        <v>-164591.89988721884</v>
      </c>
      <c r="F250" s="164">
        <f t="shared" si="96"/>
        <v>-76351.795030477064</v>
      </c>
      <c r="G250" s="164">
        <f t="shared" si="96"/>
        <v>-74479.613937066897</v>
      </c>
      <c r="H250" s="164">
        <f t="shared" si="96"/>
        <v>-7758.227310625447</v>
      </c>
      <c r="I250" s="164">
        <f t="shared" si="96"/>
        <v>58943.898349681818</v>
      </c>
      <c r="J250" s="164">
        <f t="shared" si="96"/>
        <v>60831.56389394719</v>
      </c>
      <c r="K250" s="164">
        <f t="shared" si="96"/>
        <v>62785.121978900592</v>
      </c>
      <c r="L250" s="164">
        <f t="shared" si="96"/>
        <v>64811.916109736587</v>
      </c>
      <c r="M250" s="164">
        <f t="shared" si="96"/>
        <v>66905.752104751911</v>
      </c>
      <c r="N250" s="164">
        <f t="shared" si="96"/>
        <v>69082.793650453299</v>
      </c>
      <c r="O250" s="164">
        <f t="shared" si="96"/>
        <v>71326.05046680622</v>
      </c>
      <c r="P250" s="164">
        <f t="shared" si="96"/>
        <v>73662.034850375552</v>
      </c>
      <c r="Q250" s="164">
        <f t="shared" si="96"/>
        <v>61879.677312210617</v>
      </c>
      <c r="R250" s="164">
        <f t="shared" si="96"/>
        <v>56879.58904240578</v>
      </c>
      <c r="S250" s="164">
        <f t="shared" si="96"/>
        <v>70514.121746705714</v>
      </c>
      <c r="T250" s="164">
        <f t="shared" si="96"/>
        <v>78741.146461027805</v>
      </c>
      <c r="U250" s="164">
        <f t="shared" si="96"/>
        <v>81181.487859183777</v>
      </c>
      <c r="V250" s="164">
        <f t="shared" si="96"/>
        <v>85441.153314693191</v>
      </c>
      <c r="W250" s="164">
        <f t="shared" si="96"/>
        <v>90796.956360030003</v>
      </c>
      <c r="X250" s="164">
        <f t="shared" si="96"/>
        <v>92060.234072653417</v>
      </c>
      <c r="Y250" s="164">
        <f t="shared" si="96"/>
        <v>92213.137674469748</v>
      </c>
      <c r="Z250" s="164">
        <f t="shared" si="96"/>
        <v>92359.401366331484</v>
      </c>
      <c r="AA250" s="164">
        <f t="shared" si="96"/>
        <v>92498.789400489768</v>
      </c>
      <c r="AB250" s="164">
        <f t="shared" si="96"/>
        <v>0</v>
      </c>
      <c r="AC250" s="164">
        <f t="shared" si="96"/>
        <v>0</v>
      </c>
      <c r="AD250" s="164">
        <f t="shared" si="96"/>
        <v>0</v>
      </c>
      <c r="AE250" s="164">
        <f t="shared" si="96"/>
        <v>0</v>
      </c>
      <c r="AF250" s="164">
        <f t="shared" si="96"/>
        <v>0</v>
      </c>
      <c r="AG250" s="164">
        <f t="shared" si="96"/>
        <v>0</v>
      </c>
      <c r="AH250" s="164">
        <f t="shared" si="96"/>
        <v>0</v>
      </c>
      <c r="AI250" s="164">
        <f t="shared" si="96"/>
        <v>0</v>
      </c>
      <c r="AJ250" s="164">
        <f t="shared" si="96"/>
        <v>0</v>
      </c>
      <c r="AK250" s="164">
        <f t="shared" si="96"/>
        <v>0</v>
      </c>
      <c r="AL250" s="164">
        <f t="shared" si="96"/>
        <v>0</v>
      </c>
      <c r="AM250" s="164">
        <f t="shared" si="96"/>
        <v>0</v>
      </c>
      <c r="AN250" s="164">
        <f t="shared" si="96"/>
        <v>0</v>
      </c>
      <c r="AO250" s="164">
        <f t="shared" si="96"/>
        <v>0</v>
      </c>
      <c r="AP250" s="164">
        <f t="shared" si="96"/>
        <v>0</v>
      </c>
    </row>
    <row r="251" spans="1:42" x14ac:dyDescent="0.2">
      <c r="A251" s="90" t="s">
        <v>278</v>
      </c>
      <c r="B251" s="4">
        <f t="array" ref="B251:AP251">Inputs!C170:AQ170</f>
        <v>0</v>
      </c>
      <c r="C251" s="163">
        <v>21</v>
      </c>
      <c r="D251" s="163">
        <v>21</v>
      </c>
      <c r="E251" s="163">
        <v>21</v>
      </c>
      <c r="F251" s="163">
        <v>21</v>
      </c>
      <c r="G251" s="163">
        <v>21</v>
      </c>
      <c r="H251" s="163">
        <v>21</v>
      </c>
      <c r="I251" s="163">
        <v>21</v>
      </c>
      <c r="J251" s="163">
        <v>21</v>
      </c>
      <c r="K251" s="163">
        <v>21</v>
      </c>
      <c r="L251" s="163">
        <v>21</v>
      </c>
      <c r="M251" s="163">
        <v>21</v>
      </c>
      <c r="N251" s="163">
        <v>21</v>
      </c>
      <c r="O251" s="163">
        <v>21</v>
      </c>
      <c r="P251" s="163">
        <v>21</v>
      </c>
      <c r="Q251" s="163">
        <v>21</v>
      </c>
      <c r="R251" s="163">
        <v>21</v>
      </c>
      <c r="S251" s="163">
        <v>21</v>
      </c>
      <c r="T251" s="163">
        <v>21</v>
      </c>
      <c r="U251" s="163">
        <v>21</v>
      </c>
      <c r="V251" s="163">
        <v>21</v>
      </c>
      <c r="W251" s="163">
        <v>21</v>
      </c>
      <c r="X251" s="163">
        <v>21</v>
      </c>
      <c r="Y251" s="163">
        <v>21</v>
      </c>
      <c r="Z251" s="163">
        <v>21</v>
      </c>
      <c r="AA251" s="163">
        <v>21</v>
      </c>
      <c r="AB251" s="163">
        <v>0</v>
      </c>
      <c r="AC251" s="163">
        <v>0</v>
      </c>
      <c r="AD251" s="163">
        <v>0</v>
      </c>
      <c r="AE251" s="163">
        <v>0</v>
      </c>
      <c r="AF251" s="163">
        <v>0</v>
      </c>
      <c r="AG251" s="163">
        <v>0</v>
      </c>
      <c r="AH251" s="163">
        <v>0</v>
      </c>
      <c r="AI251" s="163">
        <v>0</v>
      </c>
      <c r="AJ251" s="163">
        <v>0</v>
      </c>
      <c r="AK251" s="163">
        <v>0</v>
      </c>
      <c r="AL251" s="163">
        <v>0</v>
      </c>
      <c r="AM251" s="163">
        <v>0</v>
      </c>
      <c r="AN251" s="163">
        <v>0</v>
      </c>
      <c r="AO251" s="163">
        <v>0</v>
      </c>
      <c r="AP251" s="163">
        <v>0</v>
      </c>
    </row>
    <row r="252" spans="1:42" x14ac:dyDescent="0.2">
      <c r="A252" s="90" t="s">
        <v>79</v>
      </c>
      <c r="C252" s="164">
        <f>C250*-C251/100</f>
        <v>36456.56914460304</v>
      </c>
      <c r="D252" s="164">
        <f t="shared" ref="D252:AP252" si="97">D250*-D251/100</f>
        <v>65184.461006969184</v>
      </c>
      <c r="E252" s="164">
        <f t="shared" si="97"/>
        <v>34564.298976315957</v>
      </c>
      <c r="F252" s="164">
        <f t="shared" si="97"/>
        <v>16033.876956400185</v>
      </c>
      <c r="G252" s="164">
        <f t="shared" si="97"/>
        <v>15640.718926784049</v>
      </c>
      <c r="H252" s="164">
        <f t="shared" si="97"/>
        <v>1629.2277352313438</v>
      </c>
      <c r="I252" s="164">
        <f t="shared" si="97"/>
        <v>-12378.218653433181</v>
      </c>
      <c r="J252" s="164">
        <f t="shared" si="97"/>
        <v>-12774.628417728909</v>
      </c>
      <c r="K252" s="164">
        <f t="shared" si="97"/>
        <v>-13184.875615569124</v>
      </c>
      <c r="L252" s="164">
        <f t="shared" si="97"/>
        <v>-13610.502383044683</v>
      </c>
      <c r="M252" s="164">
        <f t="shared" si="97"/>
        <v>-14050.207941997902</v>
      </c>
      <c r="N252" s="164">
        <f t="shared" si="97"/>
        <v>-14507.386666595194</v>
      </c>
      <c r="O252" s="164">
        <f t="shared" si="97"/>
        <v>-14978.470598029306</v>
      </c>
      <c r="P252" s="164">
        <f t="shared" si="97"/>
        <v>-15469.027318578865</v>
      </c>
      <c r="Q252" s="164">
        <f t="shared" si="97"/>
        <v>-12994.732235564228</v>
      </c>
      <c r="R252" s="164">
        <f t="shared" si="97"/>
        <v>-11944.713698905212</v>
      </c>
      <c r="S252" s="164">
        <f t="shared" si="97"/>
        <v>-14807.9655668082</v>
      </c>
      <c r="T252" s="164">
        <f t="shared" si="97"/>
        <v>-16535.640756815839</v>
      </c>
      <c r="U252" s="164">
        <f t="shared" si="97"/>
        <v>-17048.112450428594</v>
      </c>
      <c r="V252" s="164">
        <f t="shared" si="97"/>
        <v>-17942.64219608557</v>
      </c>
      <c r="W252" s="164">
        <f t="shared" si="97"/>
        <v>-19067.360835606301</v>
      </c>
      <c r="X252" s="164">
        <f t="shared" si="97"/>
        <v>-19332.649155257219</v>
      </c>
      <c r="Y252" s="164">
        <f t="shared" si="97"/>
        <v>-19364.758911638648</v>
      </c>
      <c r="Z252" s="164">
        <f t="shared" si="97"/>
        <v>-19395.47428692961</v>
      </c>
      <c r="AA252" s="164">
        <f t="shared" si="97"/>
        <v>-19424.745774102852</v>
      </c>
      <c r="AB252" s="164">
        <f t="shared" si="97"/>
        <v>0</v>
      </c>
      <c r="AC252" s="164">
        <f t="shared" si="97"/>
        <v>0</v>
      </c>
      <c r="AD252" s="164">
        <f t="shared" si="97"/>
        <v>0</v>
      </c>
      <c r="AE252" s="164">
        <f t="shared" si="97"/>
        <v>0</v>
      </c>
      <c r="AF252" s="164">
        <f t="shared" si="97"/>
        <v>0</v>
      </c>
      <c r="AG252" s="164">
        <f t="shared" si="97"/>
        <v>0</v>
      </c>
      <c r="AH252" s="164">
        <f t="shared" si="97"/>
        <v>0</v>
      </c>
      <c r="AI252" s="164">
        <f t="shared" si="97"/>
        <v>0</v>
      </c>
      <c r="AJ252" s="164">
        <f t="shared" si="97"/>
        <v>0</v>
      </c>
      <c r="AK252" s="164">
        <f t="shared" si="97"/>
        <v>0</v>
      </c>
      <c r="AL252" s="164">
        <f t="shared" si="97"/>
        <v>0</v>
      </c>
      <c r="AM252" s="164">
        <f t="shared" si="97"/>
        <v>0</v>
      </c>
      <c r="AN252" s="164">
        <f t="shared" si="97"/>
        <v>0</v>
      </c>
      <c r="AO252" s="164">
        <f t="shared" si="97"/>
        <v>0</v>
      </c>
      <c r="AP252" s="164">
        <f t="shared" si="97"/>
        <v>0</v>
      </c>
    </row>
    <row r="253" spans="1:42" x14ac:dyDescent="0.2">
      <c r="A253" s="22"/>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row>
    <row r="254" spans="1:42" x14ac:dyDescent="0.2">
      <c r="A254" s="84" t="s">
        <v>430</v>
      </c>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row>
    <row r="255" spans="1:42" x14ac:dyDescent="0.2">
      <c r="A255" s="20" t="s">
        <v>93</v>
      </c>
    </row>
    <row r="256" spans="1:42" x14ac:dyDescent="0.2">
      <c r="A256" s="4" t="s">
        <v>231</v>
      </c>
      <c r="G256" s="329" t="s">
        <v>63</v>
      </c>
      <c r="H256" s="330"/>
      <c r="I256" s="330"/>
      <c r="J256" s="331"/>
      <c r="K256" s="332" t="s">
        <v>64</v>
      </c>
      <c r="L256" s="333"/>
    </row>
    <row r="257" spans="1:17" ht="51" x14ac:dyDescent="0.2">
      <c r="B257" s="14" t="s">
        <v>53</v>
      </c>
      <c r="C257" s="14" t="s">
        <v>49</v>
      </c>
      <c r="D257" s="14" t="s">
        <v>51</v>
      </c>
      <c r="E257" s="24" t="s">
        <v>52</v>
      </c>
      <c r="F257" s="14" t="s">
        <v>54</v>
      </c>
      <c r="G257" s="14" t="s">
        <v>58</v>
      </c>
      <c r="H257" s="14" t="s">
        <v>60</v>
      </c>
      <c r="I257" s="52" t="s">
        <v>59</v>
      </c>
      <c r="J257" s="14" t="s">
        <v>61</v>
      </c>
      <c r="K257" s="52" t="s">
        <v>59</v>
      </c>
      <c r="L257" s="142" t="s">
        <v>61</v>
      </c>
      <c r="M257" s="25" t="s">
        <v>65</v>
      </c>
      <c r="N257" s="25" t="s">
        <v>66</v>
      </c>
      <c r="O257" s="14" t="s">
        <v>55</v>
      </c>
      <c r="P257" s="141" t="s">
        <v>85</v>
      </c>
      <c r="Q257" s="14" t="s">
        <v>86</v>
      </c>
    </row>
    <row r="258" spans="1:17" x14ac:dyDescent="0.2">
      <c r="A258" s="22" t="str">
        <f>Inputs!B137</f>
        <v>5-yr MACRS</v>
      </c>
      <c r="B258" s="210">
        <f>IF(Inputs!$C$145=0,0,depr_alloc_macrs_5_percent*100/Inputs!$C$145)</f>
        <v>92.783505154639172</v>
      </c>
      <c r="C258" s="123">
        <f>-$B$114*depr_alloc_macrs_5_percent/100</f>
        <v>1423269.9337500001</v>
      </c>
      <c r="D258" s="123">
        <f t="shared" ref="D258:E264" si="98">$B258/100*D$265</f>
        <v>0</v>
      </c>
      <c r="E258" s="123">
        <f t="shared" si="98"/>
        <v>0</v>
      </c>
      <c r="F258" s="125">
        <f>C258-D258-E258</f>
        <v>1423269.9337500001</v>
      </c>
      <c r="G258" s="126">
        <f>IF(Inputs!G137="Yes",F258,0)</f>
        <v>1423269.9337500001</v>
      </c>
      <c r="H258" s="132">
        <f t="shared" ref="H258:H264" si="99">IF($G$265=0,0,G258/$G$265)*100</f>
        <v>100</v>
      </c>
      <c r="I258" s="128">
        <f t="shared" ref="I258:I264" si="100">$I$265*H258/100</f>
        <v>0</v>
      </c>
      <c r="J258" s="129">
        <f>I258*0.5</f>
        <v>0</v>
      </c>
      <c r="K258" s="126">
        <f t="shared" ref="K258:K264" si="101">H258/100*$K$265</f>
        <v>0</v>
      </c>
      <c r="L258" s="129">
        <f>K258*0.5</f>
        <v>0</v>
      </c>
      <c r="M258" s="123">
        <f t="shared" ref="M258:M264" si="102">IF(itc_sta_amount_deprbas_sta="Yes",L258,0)+IF(itc_sta_percent_deprbas_sta="Yes",J258,0)</f>
        <v>0</v>
      </c>
      <c r="N258" s="123">
        <f t="shared" ref="N258:N263" si="103">IF(itc_fed_amount_deprbas_sta="Yes",L394,0)+IF(itc_fed_percent_deprbas_sta="Yes",J394,0)</f>
        <v>213490.4900625</v>
      </c>
      <c r="O258" s="130">
        <f t="shared" ref="O258:O264" si="104">F258-M258-N258</f>
        <v>1209779.4436875</v>
      </c>
      <c r="P258" s="130">
        <f t="shared" ref="P258:P264" si="105">IF(depr_bonus_sta="Yes",O258*depr_bonus_sta/100,0)</f>
        <v>0</v>
      </c>
      <c r="Q258" s="130">
        <f>O258-P258</f>
        <v>1209779.4436875</v>
      </c>
    </row>
    <row r="259" spans="1:17" x14ac:dyDescent="0.2">
      <c r="A259" s="22" t="str">
        <f>Inputs!B138</f>
        <v>15-yr MACRS</v>
      </c>
      <c r="B259" s="210">
        <f>IF(Inputs!$C$145=0,0,depr_alloc_macrs_15_percent*100/Inputs!$C$145)</f>
        <v>1.5463917525773196</v>
      </c>
      <c r="C259" s="123">
        <f>-$B$114*depr_alloc_macrs_15_percent/100</f>
        <v>23721.165562500002</v>
      </c>
      <c r="D259" s="123">
        <f t="shared" si="98"/>
        <v>0</v>
      </c>
      <c r="E259" s="123">
        <f t="shared" si="98"/>
        <v>0</v>
      </c>
      <c r="F259" s="125">
        <f t="shared" ref="F259:F264" si="106">C259-D259-E259</f>
        <v>23721.165562500002</v>
      </c>
      <c r="G259" s="127">
        <f>IF(Inputs!G138="Yes",F259,0)</f>
        <v>0</v>
      </c>
      <c r="H259" s="133">
        <f t="shared" si="99"/>
        <v>0</v>
      </c>
      <c r="I259" s="123">
        <f t="shared" si="100"/>
        <v>0</v>
      </c>
      <c r="J259" s="131">
        <f t="shared" ref="J259:J264" si="107">I259*0.5</f>
        <v>0</v>
      </c>
      <c r="K259" s="127">
        <f t="shared" si="101"/>
        <v>0</v>
      </c>
      <c r="L259" s="131">
        <f t="shared" ref="L259:L264" si="108">K259*0.5</f>
        <v>0</v>
      </c>
      <c r="M259" s="123">
        <f t="shared" si="102"/>
        <v>0</v>
      </c>
      <c r="N259" s="123">
        <f t="shared" si="103"/>
        <v>0</v>
      </c>
      <c r="O259" s="125">
        <f t="shared" si="104"/>
        <v>23721.165562500002</v>
      </c>
      <c r="P259" s="125">
        <f t="shared" si="105"/>
        <v>0</v>
      </c>
      <c r="Q259" s="125">
        <f t="shared" ref="Q259:Q264" si="109">O259-P259</f>
        <v>23721.165562500002</v>
      </c>
    </row>
    <row r="260" spans="1:17" x14ac:dyDescent="0.2">
      <c r="A260" s="22" t="str">
        <f>Inputs!B139</f>
        <v>5-yr SL</v>
      </c>
      <c r="B260" s="210">
        <f>IF(Inputs!$C$145=0,0,depr_alloc_sl_5_percent*100/Inputs!$C$145)</f>
        <v>0</v>
      </c>
      <c r="C260" s="123">
        <f>-$B$114*depr_alloc_sl_5_percent/100</f>
        <v>0</v>
      </c>
      <c r="D260" s="123">
        <f t="shared" si="98"/>
        <v>0</v>
      </c>
      <c r="E260" s="123">
        <f t="shared" si="98"/>
        <v>0</v>
      </c>
      <c r="F260" s="125">
        <f t="shared" si="106"/>
        <v>0</v>
      </c>
      <c r="G260" s="127">
        <f>IF(Inputs!G139="Yes",F260,0)</f>
        <v>0</v>
      </c>
      <c r="H260" s="133">
        <f t="shared" si="99"/>
        <v>0</v>
      </c>
      <c r="I260" s="123">
        <f t="shared" si="100"/>
        <v>0</v>
      </c>
      <c r="J260" s="131">
        <f t="shared" si="107"/>
        <v>0</v>
      </c>
      <c r="K260" s="127">
        <f t="shared" si="101"/>
        <v>0</v>
      </c>
      <c r="L260" s="131">
        <f t="shared" si="108"/>
        <v>0</v>
      </c>
      <c r="M260" s="123">
        <f t="shared" si="102"/>
        <v>0</v>
      </c>
      <c r="N260" s="123">
        <f t="shared" si="103"/>
        <v>0</v>
      </c>
      <c r="O260" s="125">
        <f t="shared" si="104"/>
        <v>0</v>
      </c>
      <c r="P260" s="125">
        <f t="shared" si="105"/>
        <v>0</v>
      </c>
      <c r="Q260" s="125">
        <f t="shared" si="109"/>
        <v>0</v>
      </c>
    </row>
    <row r="261" spans="1:17" x14ac:dyDescent="0.2">
      <c r="A261" s="22" t="str">
        <f>Inputs!B140</f>
        <v>15-yr SL</v>
      </c>
      <c r="B261" s="210">
        <f>IF(Inputs!$C$145=0,0,depr_alloc_sl_15_percent*100/Inputs!$C$145)</f>
        <v>2.5773195876288661</v>
      </c>
      <c r="C261" s="123">
        <f>-$B$114*depr_alloc_sl_15_percent/100</f>
        <v>39535.275937500002</v>
      </c>
      <c r="D261" s="123">
        <f t="shared" si="98"/>
        <v>0</v>
      </c>
      <c r="E261" s="123">
        <f t="shared" si="98"/>
        <v>0</v>
      </c>
      <c r="F261" s="125">
        <f t="shared" si="106"/>
        <v>39535.275937500002</v>
      </c>
      <c r="G261" s="127">
        <f>IF(Inputs!G140="Yes",F261,0)</f>
        <v>0</v>
      </c>
      <c r="H261" s="133">
        <f t="shared" si="99"/>
        <v>0</v>
      </c>
      <c r="I261" s="123">
        <f t="shared" si="100"/>
        <v>0</v>
      </c>
      <c r="J261" s="131">
        <f t="shared" si="107"/>
        <v>0</v>
      </c>
      <c r="K261" s="127">
        <f t="shared" si="101"/>
        <v>0</v>
      </c>
      <c r="L261" s="131">
        <f t="shared" si="108"/>
        <v>0</v>
      </c>
      <c r="M261" s="123">
        <f t="shared" si="102"/>
        <v>0</v>
      </c>
      <c r="N261" s="123">
        <f t="shared" si="103"/>
        <v>0</v>
      </c>
      <c r="O261" s="125">
        <f t="shared" si="104"/>
        <v>39535.275937500002</v>
      </c>
      <c r="P261" s="125">
        <f t="shared" si="105"/>
        <v>0</v>
      </c>
      <c r="Q261" s="125">
        <f t="shared" si="109"/>
        <v>39535.275937500002</v>
      </c>
    </row>
    <row r="262" spans="1:17" x14ac:dyDescent="0.2">
      <c r="A262" s="22" t="str">
        <f>Inputs!B141</f>
        <v>20-yr SL</v>
      </c>
      <c r="B262" s="210">
        <f>IF(Inputs!$C$145=0,0,depr_alloc_sl_20_percent*100/Inputs!$C$145)</f>
        <v>3.0927835051546393</v>
      </c>
      <c r="C262" s="123">
        <f>-$B$114*depr_alloc_sl_20_percent/100</f>
        <v>47442.331125000004</v>
      </c>
      <c r="D262" s="123">
        <f t="shared" si="98"/>
        <v>0</v>
      </c>
      <c r="E262" s="123">
        <f t="shared" si="98"/>
        <v>0</v>
      </c>
      <c r="F262" s="125">
        <f t="shared" si="106"/>
        <v>47442.331125000004</v>
      </c>
      <c r="G262" s="127">
        <f>IF(Inputs!G141="Yes",F262,0)</f>
        <v>0</v>
      </c>
      <c r="H262" s="133">
        <f t="shared" si="99"/>
        <v>0</v>
      </c>
      <c r="I262" s="123">
        <f t="shared" si="100"/>
        <v>0</v>
      </c>
      <c r="J262" s="131">
        <f t="shared" si="107"/>
        <v>0</v>
      </c>
      <c r="K262" s="127">
        <f t="shared" si="101"/>
        <v>0</v>
      </c>
      <c r="L262" s="131">
        <f t="shared" si="108"/>
        <v>0</v>
      </c>
      <c r="M262" s="123">
        <f t="shared" si="102"/>
        <v>0</v>
      </c>
      <c r="N262" s="123">
        <f t="shared" si="103"/>
        <v>0</v>
      </c>
      <c r="O262" s="125">
        <f t="shared" si="104"/>
        <v>47442.331125000004</v>
      </c>
      <c r="P262" s="125">
        <f t="shared" si="105"/>
        <v>0</v>
      </c>
      <c r="Q262" s="125">
        <f t="shared" si="109"/>
        <v>47442.331125000004</v>
      </c>
    </row>
    <row r="263" spans="1:17" x14ac:dyDescent="0.2">
      <c r="A263" s="22" t="str">
        <f>Inputs!B142</f>
        <v>39-yr SL</v>
      </c>
      <c r="B263" s="210">
        <f>IF(Inputs!$C$145=0,0,depr_alloc_sl_39_percent*100/Inputs!$C$145)</f>
        <v>0</v>
      </c>
      <c r="C263" s="123">
        <f>-$B$114*depr_alloc_sl_39_percent/100</f>
        <v>0</v>
      </c>
      <c r="D263" s="123">
        <f t="shared" si="98"/>
        <v>0</v>
      </c>
      <c r="E263" s="123">
        <f t="shared" si="98"/>
        <v>0</v>
      </c>
      <c r="F263" s="125">
        <f t="shared" si="106"/>
        <v>0</v>
      </c>
      <c r="G263" s="127">
        <f>IF(Inputs!G142="Yes",F263,0)</f>
        <v>0</v>
      </c>
      <c r="H263" s="133">
        <f t="shared" si="99"/>
        <v>0</v>
      </c>
      <c r="I263" s="123">
        <f t="shared" si="100"/>
        <v>0</v>
      </c>
      <c r="J263" s="131">
        <f t="shared" si="107"/>
        <v>0</v>
      </c>
      <c r="K263" s="127">
        <f t="shared" si="101"/>
        <v>0</v>
      </c>
      <c r="L263" s="131">
        <f t="shared" si="108"/>
        <v>0</v>
      </c>
      <c r="M263" s="123">
        <f t="shared" si="102"/>
        <v>0</v>
      </c>
      <c r="N263" s="123">
        <f t="shared" si="103"/>
        <v>0</v>
      </c>
      <c r="O263" s="125">
        <f t="shared" si="104"/>
        <v>0</v>
      </c>
      <c r="P263" s="125">
        <f t="shared" si="105"/>
        <v>0</v>
      </c>
      <c r="Q263" s="125">
        <f t="shared" si="109"/>
        <v>0</v>
      </c>
    </row>
    <row r="264" spans="1:17" x14ac:dyDescent="0.2">
      <c r="A264" s="22" t="s">
        <v>367</v>
      </c>
      <c r="B264" s="299">
        <f>IF(Inputs!$C$145=0,0,depr_alloc_custom_percent*100/Inputs!$C$145)</f>
        <v>0</v>
      </c>
      <c r="C264" s="123">
        <f>-$B$114*depr_alloc_custom_percent/100</f>
        <v>0</v>
      </c>
      <c r="D264" s="123">
        <f t="shared" si="98"/>
        <v>0</v>
      </c>
      <c r="E264" s="123">
        <f t="shared" si="98"/>
        <v>0</v>
      </c>
      <c r="F264" s="125">
        <f t="shared" si="106"/>
        <v>0</v>
      </c>
      <c r="G264" s="127">
        <f>IF(Inputs!G143="Yes",F264,0)</f>
        <v>0</v>
      </c>
      <c r="H264" s="133">
        <f t="shared" si="99"/>
        <v>0</v>
      </c>
      <c r="I264" s="123">
        <f t="shared" si="100"/>
        <v>0</v>
      </c>
      <c r="J264" s="131">
        <f t="shared" si="107"/>
        <v>0</v>
      </c>
      <c r="K264" s="127">
        <f t="shared" si="101"/>
        <v>0</v>
      </c>
      <c r="L264" s="131">
        <f t="shared" si="108"/>
        <v>0</v>
      </c>
      <c r="M264" s="123">
        <f t="shared" si="102"/>
        <v>0</v>
      </c>
      <c r="N264" s="123">
        <f>IF(itc_fed_amount_deprbas_sta="Yes",L401,0)+IF(itc_fed_percent_deprbas_sta="Yes",J401,0)</f>
        <v>213490.4900625</v>
      </c>
      <c r="O264" s="125">
        <f t="shared" si="104"/>
        <v>-213490.4900625</v>
      </c>
      <c r="P264" s="125">
        <f t="shared" si="105"/>
        <v>0</v>
      </c>
      <c r="Q264" s="125">
        <f t="shared" si="109"/>
        <v>-213490.4900625</v>
      </c>
    </row>
    <row r="265" spans="1:17" x14ac:dyDescent="0.2">
      <c r="A265" s="22" t="s">
        <v>13</v>
      </c>
      <c r="B265" s="301">
        <f>SUM(B258:B263)</f>
        <v>100</v>
      </c>
      <c r="C265" s="139">
        <f>SUM(C258:C264)</f>
        <v>1533968.7063750001</v>
      </c>
      <c r="D265" s="139">
        <f>B274+B280</f>
        <v>0</v>
      </c>
      <c r="E265" s="139">
        <f>B286</f>
        <v>0</v>
      </c>
      <c r="F265" s="179">
        <f>SUM(F258:F264)</f>
        <v>1533968.7063750001</v>
      </c>
      <c r="G265" s="137">
        <f>SUM(G258:G264)</f>
        <v>1423269.9337500001</v>
      </c>
      <c r="H265" s="134">
        <f>SUM(H258:H264)</f>
        <v>100</v>
      </c>
      <c r="I265" s="139">
        <f>SUM(C534:AP534)</f>
        <v>0</v>
      </c>
      <c r="J265" s="139">
        <f>SUM(J258:J264)</f>
        <v>0</v>
      </c>
      <c r="K265" s="137">
        <f>SUM(C531:AP531)</f>
        <v>0</v>
      </c>
      <c r="L265" s="140">
        <f t="shared" ref="L265:Q265" si="110">SUM(L258:L264)</f>
        <v>0</v>
      </c>
      <c r="M265" s="139">
        <f t="shared" si="110"/>
        <v>0</v>
      </c>
      <c r="N265" s="139">
        <f t="shared" si="110"/>
        <v>426980.980125</v>
      </c>
      <c r="O265" s="179">
        <f t="shared" si="110"/>
        <v>1106987.7262499998</v>
      </c>
      <c r="P265" s="179">
        <f t="shared" si="110"/>
        <v>0</v>
      </c>
      <c r="Q265" s="179">
        <f t="shared" si="110"/>
        <v>1106987.7262499998</v>
      </c>
    </row>
    <row r="267" spans="1:17" x14ac:dyDescent="0.2">
      <c r="A267" s="4" t="s">
        <v>62</v>
      </c>
    </row>
    <row r="268" spans="1:17" x14ac:dyDescent="0.2">
      <c r="A268" s="90" t="str">
        <f>A556</f>
        <v>Investment Based Incentive (IBI)</v>
      </c>
    </row>
    <row r="269" spans="1:17" x14ac:dyDescent="0.2">
      <c r="A269" s="22" t="str">
        <f t="shared" ref="A269:A280" si="111">A557</f>
        <v>As fixed amount</v>
      </c>
    </row>
    <row r="270" spans="1:17" x14ac:dyDescent="0.2">
      <c r="A270" s="91" t="str">
        <f t="shared" si="111"/>
        <v>Federal ($)</v>
      </c>
      <c r="B270" s="161">
        <f>IF(ibi_fed_amount_deprbas_sta="Yes",ibi_fed_amount,0)</f>
        <v>0</v>
      </c>
    </row>
    <row r="271" spans="1:17" x14ac:dyDescent="0.2">
      <c r="A271" s="91" t="str">
        <f t="shared" si="111"/>
        <v>State ($)</v>
      </c>
      <c r="B271" s="161">
        <f>IF(ibi_sta_amount_deprbas_sta="Yes",ibi_sta_amount,0)</f>
        <v>0</v>
      </c>
    </row>
    <row r="272" spans="1:17" x14ac:dyDescent="0.2">
      <c r="A272" s="91" t="str">
        <f t="shared" si="111"/>
        <v>Utility ($)</v>
      </c>
      <c r="B272" s="161">
        <f>IF(ibi_uti_amount_deprbas_sta="Yes",ibi_uti_amount,0)</f>
        <v>0</v>
      </c>
    </row>
    <row r="273" spans="1:2" x14ac:dyDescent="0.2">
      <c r="A273" s="91" t="str">
        <f t="shared" si="111"/>
        <v>Other ($)</v>
      </c>
      <c r="B273" s="162">
        <f>IF(ibi_oth_amount_deprbas_sta="Yes",ibi_oth_amount,0)</f>
        <v>0</v>
      </c>
    </row>
    <row r="274" spans="1:2" x14ac:dyDescent="0.2">
      <c r="A274" s="91" t="str">
        <f t="shared" si="111"/>
        <v>Total</v>
      </c>
      <c r="B274" s="161">
        <f>SUM(B270:B273)</f>
        <v>0</v>
      </c>
    </row>
    <row r="275" spans="1:2" x14ac:dyDescent="0.2">
      <c r="A275" s="22" t="str">
        <f t="shared" si="111"/>
        <v>As percentage</v>
      </c>
    </row>
    <row r="276" spans="1:2" x14ac:dyDescent="0.2">
      <c r="A276" s="91" t="str">
        <f t="shared" si="111"/>
        <v>Federal (% of total installed cost)</v>
      </c>
      <c r="B276" s="161">
        <f>IF(ibi_fed_percent_deprbas_sta="Yes",C564,0)</f>
        <v>0</v>
      </c>
    </row>
    <row r="277" spans="1:2" x14ac:dyDescent="0.2">
      <c r="A277" s="91" t="str">
        <f>A565</f>
        <v>State (% of total installed cost)</v>
      </c>
      <c r="B277" s="161">
        <f>IF(ibi_sta_percent_deprbas_sta="Yes",C565,0)</f>
        <v>0</v>
      </c>
    </row>
    <row r="278" spans="1:2" x14ac:dyDescent="0.2">
      <c r="A278" s="91" t="str">
        <f t="shared" si="111"/>
        <v>Utility (% of total installed cost)</v>
      </c>
      <c r="B278" s="161">
        <f>IF(ibi_uti_percent_deprbas_sta="Yes",C566,0)</f>
        <v>0</v>
      </c>
    </row>
    <row r="279" spans="1:2" x14ac:dyDescent="0.2">
      <c r="A279" s="91" t="str">
        <f t="shared" si="111"/>
        <v>Other (% of total installed cost)</v>
      </c>
      <c r="B279" s="162">
        <f>IF(ibi_oth_percent_deprbas_sta="Yes",C567,0)</f>
        <v>0</v>
      </c>
    </row>
    <row r="280" spans="1:2" x14ac:dyDescent="0.2">
      <c r="A280" s="91" t="str">
        <f t="shared" si="111"/>
        <v>Total</v>
      </c>
      <c r="B280" s="161">
        <f>SUM(B276:B279)</f>
        <v>0</v>
      </c>
    </row>
    <row r="281" spans="1:2" x14ac:dyDescent="0.2">
      <c r="A281" s="90" t="str">
        <f t="shared" ref="A281:A286" si="112">A570</f>
        <v>Capacity Based Incentive (CBI)</v>
      </c>
    </row>
    <row r="282" spans="1:2" x14ac:dyDescent="0.2">
      <c r="A282" s="22" t="str">
        <f t="shared" si="112"/>
        <v>Federal ($/W)</v>
      </c>
      <c r="B282" s="161">
        <f>IF(cbi_fed_deprbas_sta="Yes",C571,0)</f>
        <v>0</v>
      </c>
    </row>
    <row r="283" spans="1:2" x14ac:dyDescent="0.2">
      <c r="A283" s="22" t="str">
        <f t="shared" si="112"/>
        <v>State ($/W)</v>
      </c>
      <c r="B283" s="161">
        <f>IF(cbi_sta_deprbas_sta="Yes",C572,0)</f>
        <v>0</v>
      </c>
    </row>
    <row r="284" spans="1:2" x14ac:dyDescent="0.2">
      <c r="A284" s="22" t="str">
        <f t="shared" si="112"/>
        <v>Utility ($/W)</v>
      </c>
      <c r="B284" s="161">
        <f>IF(cbi_uti_deprbas_sta="Yes",C573,0)</f>
        <v>0</v>
      </c>
    </row>
    <row r="285" spans="1:2" x14ac:dyDescent="0.2">
      <c r="A285" s="22" t="str">
        <f t="shared" si="112"/>
        <v>Other ($/W)</v>
      </c>
      <c r="B285" s="161">
        <f>IF(cbi_oth_deprbas_sta="Yes",C574,0)</f>
        <v>0</v>
      </c>
    </row>
    <row r="286" spans="1:2" x14ac:dyDescent="0.2">
      <c r="A286" s="22" t="str">
        <f t="shared" si="112"/>
        <v>Total</v>
      </c>
      <c r="B286" s="164">
        <f>SUM(B282:B285)</f>
        <v>0</v>
      </c>
    </row>
    <row r="287" spans="1:2" x14ac:dyDescent="0.2">
      <c r="A287" s="90" t="s">
        <v>50</v>
      </c>
      <c r="B287" s="161">
        <f>B274+B280+B286</f>
        <v>0</v>
      </c>
    </row>
    <row r="289" spans="1:42" x14ac:dyDescent="0.2">
      <c r="A289" s="4" t="s">
        <v>80</v>
      </c>
    </row>
    <row r="290" spans="1:42" x14ac:dyDescent="0.2">
      <c r="A290" s="22" t="s">
        <v>56</v>
      </c>
    </row>
    <row r="291" spans="1:42" x14ac:dyDescent="0.2">
      <c r="A291" s="23" t="str">
        <f t="shared" ref="A291:A296" si="113">A258</f>
        <v>5-yr MACRS</v>
      </c>
      <c r="B291" s="169" cm="1">
        <f t="array" ref="B291">SUM(IF(ISNUMBER(C292:AP292),C292:AP292))</f>
        <v>99.990000000000009</v>
      </c>
      <c r="C291" s="170">
        <f>LOOKUP(C$2,'Depreciation Schedules'!$A$3:$A$42,'Depreciation Schedules'!$B$3:$B$42)</f>
        <v>20</v>
      </c>
      <c r="D291" s="170">
        <f>LOOKUP(D$2,'Depreciation Schedules'!$A$3:$A$42,'Depreciation Schedules'!$B$3:$B$42)</f>
        <v>32</v>
      </c>
      <c r="E291" s="170">
        <f>LOOKUP(E$2,'Depreciation Schedules'!$A$3:$A$42,'Depreciation Schedules'!$B$3:$B$42)</f>
        <v>19.2</v>
      </c>
      <c r="F291" s="170">
        <f>LOOKUP(F$2,'Depreciation Schedules'!$A$3:$A$42,'Depreciation Schedules'!$B$3:$B$42)</f>
        <v>11.52</v>
      </c>
      <c r="G291" s="170">
        <f>LOOKUP(G$2,'Depreciation Schedules'!$A$3:$A$42,'Depreciation Schedules'!$B$3:$B$42)</f>
        <v>11.52</v>
      </c>
      <c r="H291" s="170">
        <f>LOOKUP(H$2,'Depreciation Schedules'!$A$3:$A$42,'Depreciation Schedules'!$B$3:$B$42)</f>
        <v>5.76</v>
      </c>
      <c r="I291" s="170">
        <f>LOOKUP(I$2,'Depreciation Schedules'!$A$3:$A$42,'Depreciation Schedules'!$B$3:$B$42)</f>
        <v>0</v>
      </c>
      <c r="J291" s="170">
        <f>LOOKUP(J$2,'Depreciation Schedules'!$A$3:$A$42,'Depreciation Schedules'!$B$3:$B$42)</f>
        <v>0</v>
      </c>
      <c r="K291" s="170">
        <f>LOOKUP(K$2,'Depreciation Schedules'!$A$3:$A$42,'Depreciation Schedules'!$B$3:$B$42)</f>
        <v>0</v>
      </c>
      <c r="L291" s="170">
        <f>LOOKUP(L$2,'Depreciation Schedules'!$A$3:$A$42,'Depreciation Schedules'!$B$3:$B$42)</f>
        <v>0</v>
      </c>
      <c r="M291" s="170">
        <f>LOOKUP(M$2,'Depreciation Schedules'!$A$3:$A$42,'Depreciation Schedules'!$B$3:$B$42)</f>
        <v>0</v>
      </c>
      <c r="N291" s="170">
        <f>LOOKUP(N$2,'Depreciation Schedules'!$A$3:$A$42,'Depreciation Schedules'!$B$3:$B$42)</f>
        <v>0</v>
      </c>
      <c r="O291" s="170">
        <f>LOOKUP(O$2,'Depreciation Schedules'!$A$3:$A$42,'Depreciation Schedules'!$B$3:$B$42)</f>
        <v>0</v>
      </c>
      <c r="P291" s="170">
        <f>LOOKUP(P$2,'Depreciation Schedules'!$A$3:$A$42,'Depreciation Schedules'!$B$3:$B$42)</f>
        <v>0</v>
      </c>
      <c r="Q291" s="170">
        <f>LOOKUP(Q$2,'Depreciation Schedules'!$A$3:$A$42,'Depreciation Schedules'!$B$3:$B$42)</f>
        <v>0</v>
      </c>
      <c r="R291" s="170">
        <f>LOOKUP(R$2,'Depreciation Schedules'!$A$3:$A$42,'Depreciation Schedules'!$B$3:$B$42)</f>
        <v>0</v>
      </c>
      <c r="S291" s="170">
        <f>LOOKUP(S$2,'Depreciation Schedules'!$A$3:$A$42,'Depreciation Schedules'!$B$3:$B$42)</f>
        <v>0</v>
      </c>
      <c r="T291" s="170">
        <f>LOOKUP(T$2,'Depreciation Schedules'!$A$3:$A$42,'Depreciation Schedules'!$B$3:$B$42)</f>
        <v>0</v>
      </c>
      <c r="U291" s="170">
        <f>LOOKUP(U$2,'Depreciation Schedules'!$A$3:$A$42,'Depreciation Schedules'!$B$3:$B$42)</f>
        <v>0</v>
      </c>
      <c r="V291" s="170">
        <f>LOOKUP(V$2,'Depreciation Schedules'!$A$3:$A$42,'Depreciation Schedules'!$B$3:$B$42)</f>
        <v>0</v>
      </c>
      <c r="W291" s="170">
        <f>LOOKUP(W$2,'Depreciation Schedules'!$A$3:$A$42,'Depreciation Schedules'!$B$3:$B$42)</f>
        <v>0</v>
      </c>
      <c r="X291" s="170">
        <f>LOOKUP(X$2,'Depreciation Schedules'!$A$3:$A$42,'Depreciation Schedules'!$B$3:$B$42)</f>
        <v>0</v>
      </c>
      <c r="Y291" s="170">
        <f>LOOKUP(Y$2,'Depreciation Schedules'!$A$3:$A$42,'Depreciation Schedules'!$B$3:$B$42)</f>
        <v>0</v>
      </c>
      <c r="Z291" s="170">
        <f>LOOKUP(Z$2,'Depreciation Schedules'!$A$3:$A$42,'Depreciation Schedules'!$B$3:$B$42)</f>
        <v>0</v>
      </c>
      <c r="AA291" s="170">
        <f>LOOKUP(AA$2,'Depreciation Schedules'!$A$3:$A$42,'Depreciation Schedules'!$B$3:$B$42)</f>
        <v>0</v>
      </c>
      <c r="AB291" s="170" t="e">
        <f>LOOKUP(AB$2,'Depreciation Schedules'!$A$3:$A$42,'Depreciation Schedules'!$B$3:$B$42)</f>
        <v>#N/A</v>
      </c>
      <c r="AC291" s="170" t="e">
        <f>LOOKUP(AC$2,'Depreciation Schedules'!$A$3:$A$42,'Depreciation Schedules'!$B$3:$B$42)</f>
        <v>#N/A</v>
      </c>
      <c r="AD291" s="170" t="e">
        <f>LOOKUP(AD$2,'Depreciation Schedules'!$A$3:$A$42,'Depreciation Schedules'!$B$3:$B$42)</f>
        <v>#N/A</v>
      </c>
      <c r="AE291" s="170" t="e">
        <f>LOOKUP(AE$2,'Depreciation Schedules'!$A$3:$A$42,'Depreciation Schedules'!$B$3:$B$42)</f>
        <v>#N/A</v>
      </c>
      <c r="AF291" s="170" t="e">
        <f>LOOKUP(AF$2,'Depreciation Schedules'!$A$3:$A$42,'Depreciation Schedules'!$B$3:$B$42)</f>
        <v>#N/A</v>
      </c>
      <c r="AG291" s="170" t="e">
        <f>LOOKUP(AG$2,'Depreciation Schedules'!$A$3:$A$42,'Depreciation Schedules'!$B$3:$B$42)</f>
        <v>#N/A</v>
      </c>
      <c r="AH291" s="170" t="e">
        <f>LOOKUP(AH$2,'Depreciation Schedules'!$A$3:$A$42,'Depreciation Schedules'!$B$3:$B$42)</f>
        <v>#N/A</v>
      </c>
      <c r="AI291" s="170" t="e">
        <f>LOOKUP(AI$2,'Depreciation Schedules'!$A$3:$A$42,'Depreciation Schedules'!$B$3:$B$42)</f>
        <v>#N/A</v>
      </c>
      <c r="AJ291" s="170" t="e">
        <f>LOOKUP(AJ$2,'Depreciation Schedules'!$A$3:$A$42,'Depreciation Schedules'!$B$3:$B$42)</f>
        <v>#N/A</v>
      </c>
      <c r="AK291" s="170" t="e">
        <f>LOOKUP(AK$2,'Depreciation Schedules'!$A$3:$A$42,'Depreciation Schedules'!$B$3:$B$42)</f>
        <v>#N/A</v>
      </c>
      <c r="AL291" s="170" t="e">
        <f>LOOKUP(AL$2,'Depreciation Schedules'!$A$3:$A$42,'Depreciation Schedules'!$B$3:$B$42)</f>
        <v>#N/A</v>
      </c>
      <c r="AM291" s="170" t="e">
        <f>LOOKUP(AM$2,'Depreciation Schedules'!$A$3:$A$42,'Depreciation Schedules'!$B$3:$B$42)</f>
        <v>#N/A</v>
      </c>
      <c r="AN291" s="170" t="e">
        <f>LOOKUP(AN$2,'Depreciation Schedules'!$A$3:$A$42,'Depreciation Schedules'!$B$3:$B$42)</f>
        <v>#N/A</v>
      </c>
      <c r="AO291" s="170" t="e">
        <f>LOOKUP(AO$2,'Depreciation Schedules'!$A$3:$A$42,'Depreciation Schedules'!$B$3:$B$42)</f>
        <v>#N/A</v>
      </c>
      <c r="AP291" s="170" t="e">
        <f>LOOKUP(AP$2,'Depreciation Schedules'!$A$3:$A$42,'Depreciation Schedules'!$B$3:$B$42)</f>
        <v>#N/A</v>
      </c>
    </row>
    <row r="292" spans="1:42" x14ac:dyDescent="0.2">
      <c r="A292" s="23" t="str">
        <f t="shared" si="113"/>
        <v>15-yr MACRS</v>
      </c>
      <c r="B292" s="169" cm="1">
        <f t="array" ref="B292">SUM(IF(ISNUMBER(C293:AP293),C293:AP293))</f>
        <v>100</v>
      </c>
      <c r="C292" s="170">
        <f>LOOKUP(C$2,'Depreciation Schedules'!$A$3:$A$42,'Depreciation Schedules'!$C$3:$C$42)</f>
        <v>5</v>
      </c>
      <c r="D292" s="170">
        <f>LOOKUP(D$2,'Depreciation Schedules'!$A$3:$A$42,'Depreciation Schedules'!$C$3:$C$42)</f>
        <v>9.5</v>
      </c>
      <c r="E292" s="170">
        <f>LOOKUP(E$2,'Depreciation Schedules'!$A$3:$A$42,'Depreciation Schedules'!$C$3:$C$42)</f>
        <v>8.5500000000000007</v>
      </c>
      <c r="F292" s="170">
        <f>LOOKUP(F$2,'Depreciation Schedules'!$A$3:$A$42,'Depreciation Schedules'!$C$3:$C$42)</f>
        <v>7.7</v>
      </c>
      <c r="G292" s="170">
        <f>LOOKUP(G$2,'Depreciation Schedules'!$A$3:$A$42,'Depreciation Schedules'!$C$3:$C$42)</f>
        <v>6.93</v>
      </c>
      <c r="H292" s="170">
        <f>LOOKUP(H$2,'Depreciation Schedules'!$A$3:$A$42,'Depreciation Schedules'!$C$3:$C$42)</f>
        <v>6.23</v>
      </c>
      <c r="I292" s="170">
        <f>LOOKUP(I$2,'Depreciation Schedules'!$A$3:$A$42,'Depreciation Schedules'!$C$3:$C$42)</f>
        <v>5.9</v>
      </c>
      <c r="J292" s="170">
        <f>LOOKUP(J$2,'Depreciation Schedules'!$A$3:$A$42,'Depreciation Schedules'!$C$3:$C$42)</f>
        <v>5.9</v>
      </c>
      <c r="K292" s="170">
        <f>LOOKUP(K$2,'Depreciation Schedules'!$A$3:$A$42,'Depreciation Schedules'!$C$3:$C$42)</f>
        <v>5.91</v>
      </c>
      <c r="L292" s="170">
        <f>LOOKUP(L$2,'Depreciation Schedules'!$A$3:$A$42,'Depreciation Schedules'!$C$3:$C$42)</f>
        <v>5.9</v>
      </c>
      <c r="M292" s="170">
        <f>LOOKUP(M$2,'Depreciation Schedules'!$A$3:$A$42,'Depreciation Schedules'!$C$3:$C$42)</f>
        <v>5.91</v>
      </c>
      <c r="N292" s="170">
        <f>LOOKUP(N$2,'Depreciation Schedules'!$A$3:$A$42,'Depreciation Schedules'!$C$3:$C$42)</f>
        <v>5.9</v>
      </c>
      <c r="O292" s="170">
        <f>LOOKUP(O$2,'Depreciation Schedules'!$A$3:$A$42,'Depreciation Schedules'!$C$3:$C$42)</f>
        <v>5.91</v>
      </c>
      <c r="P292" s="170">
        <f>LOOKUP(P$2,'Depreciation Schedules'!$A$3:$A$42,'Depreciation Schedules'!$C$3:$C$42)</f>
        <v>5.9</v>
      </c>
      <c r="Q292" s="170">
        <f>LOOKUP(Q$2,'Depreciation Schedules'!$A$3:$A$42,'Depreciation Schedules'!$C$3:$C$42)</f>
        <v>5.9</v>
      </c>
      <c r="R292" s="170">
        <f>LOOKUP(R$2,'Depreciation Schedules'!$A$3:$A$42,'Depreciation Schedules'!$C$3:$C$42)</f>
        <v>2.95</v>
      </c>
      <c r="S292" s="170">
        <f>LOOKUP(S$2,'Depreciation Schedules'!$A$3:$A$42,'Depreciation Schedules'!$C$3:$C$42)</f>
        <v>0</v>
      </c>
      <c r="T292" s="170">
        <f>LOOKUP(T$2,'Depreciation Schedules'!$A$3:$A$42,'Depreciation Schedules'!$C$3:$C$42)</f>
        <v>0</v>
      </c>
      <c r="U292" s="170">
        <f>LOOKUP(U$2,'Depreciation Schedules'!$A$3:$A$42,'Depreciation Schedules'!$C$3:$C$42)</f>
        <v>0</v>
      </c>
      <c r="V292" s="170">
        <f>LOOKUP(V$2,'Depreciation Schedules'!$A$3:$A$42,'Depreciation Schedules'!$C$3:$C$42)</f>
        <v>0</v>
      </c>
      <c r="W292" s="170">
        <f>LOOKUP(W$2,'Depreciation Schedules'!$A$3:$A$42,'Depreciation Schedules'!$C$3:$C$42)</f>
        <v>0</v>
      </c>
      <c r="X292" s="170">
        <f>LOOKUP(X$2,'Depreciation Schedules'!$A$3:$A$42,'Depreciation Schedules'!$C$3:$C$42)</f>
        <v>0</v>
      </c>
      <c r="Y292" s="170">
        <f>LOOKUP(Y$2,'Depreciation Schedules'!$A$3:$A$42,'Depreciation Schedules'!$C$3:$C$42)</f>
        <v>0</v>
      </c>
      <c r="Z292" s="170">
        <f>LOOKUP(Z$2,'Depreciation Schedules'!$A$3:$A$42,'Depreciation Schedules'!$C$3:$C$42)</f>
        <v>0</v>
      </c>
      <c r="AA292" s="170">
        <f>LOOKUP(AA$2,'Depreciation Schedules'!$A$3:$A$42,'Depreciation Schedules'!$C$3:$C$42)</f>
        <v>0</v>
      </c>
      <c r="AB292" s="170" t="e">
        <f>LOOKUP(AB$2,'Depreciation Schedules'!$A$3:$A$42,'Depreciation Schedules'!$C$3:$C$42)</f>
        <v>#N/A</v>
      </c>
      <c r="AC292" s="170" t="e">
        <f>LOOKUP(AC$2,'Depreciation Schedules'!$A$3:$A$42,'Depreciation Schedules'!$C$3:$C$42)</f>
        <v>#N/A</v>
      </c>
      <c r="AD292" s="170" t="e">
        <f>LOOKUP(AD$2,'Depreciation Schedules'!$A$3:$A$42,'Depreciation Schedules'!$C$3:$C$42)</f>
        <v>#N/A</v>
      </c>
      <c r="AE292" s="170" t="e">
        <f>LOOKUP(AE$2,'Depreciation Schedules'!$A$3:$A$42,'Depreciation Schedules'!$C$3:$C$42)</f>
        <v>#N/A</v>
      </c>
      <c r="AF292" s="170" t="e">
        <f>LOOKUP(AF$2,'Depreciation Schedules'!$A$3:$A$42,'Depreciation Schedules'!$C$3:$C$42)</f>
        <v>#N/A</v>
      </c>
      <c r="AG292" s="170" t="e">
        <f>LOOKUP(AG$2,'Depreciation Schedules'!$A$3:$A$42,'Depreciation Schedules'!$C$3:$C$42)</f>
        <v>#N/A</v>
      </c>
      <c r="AH292" s="170" t="e">
        <f>LOOKUP(AH$2,'Depreciation Schedules'!$A$3:$A$42,'Depreciation Schedules'!$C$3:$C$42)</f>
        <v>#N/A</v>
      </c>
      <c r="AI292" s="170" t="e">
        <f>LOOKUP(AI$2,'Depreciation Schedules'!$A$3:$A$42,'Depreciation Schedules'!$C$3:$C$42)</f>
        <v>#N/A</v>
      </c>
      <c r="AJ292" s="170" t="e">
        <f>LOOKUP(AJ$2,'Depreciation Schedules'!$A$3:$A$42,'Depreciation Schedules'!$C$3:$C$42)</f>
        <v>#N/A</v>
      </c>
      <c r="AK292" s="170" t="e">
        <f>LOOKUP(AK$2,'Depreciation Schedules'!$A$3:$A$42,'Depreciation Schedules'!$C$3:$C$42)</f>
        <v>#N/A</v>
      </c>
      <c r="AL292" s="170" t="e">
        <f>LOOKUP(AL$2,'Depreciation Schedules'!$A$3:$A$42,'Depreciation Schedules'!$C$3:$C$42)</f>
        <v>#N/A</v>
      </c>
      <c r="AM292" s="170" t="e">
        <f>LOOKUP(AM$2,'Depreciation Schedules'!$A$3:$A$42,'Depreciation Schedules'!$C$3:$C$42)</f>
        <v>#N/A</v>
      </c>
      <c r="AN292" s="170" t="e">
        <f>LOOKUP(AN$2,'Depreciation Schedules'!$A$3:$A$42,'Depreciation Schedules'!$C$3:$C$42)</f>
        <v>#N/A</v>
      </c>
      <c r="AO292" s="170" t="e">
        <f>LOOKUP(AO$2,'Depreciation Schedules'!$A$3:$A$42,'Depreciation Schedules'!$C$3:$C$42)</f>
        <v>#N/A</v>
      </c>
      <c r="AP292" s="170" t="e">
        <f>LOOKUP(AP$2,'Depreciation Schedules'!$A$3:$A$42,'Depreciation Schedules'!$C$3:$C$42)</f>
        <v>#N/A</v>
      </c>
    </row>
    <row r="293" spans="1:42" x14ac:dyDescent="0.2">
      <c r="A293" s="23" t="str">
        <f t="shared" si="113"/>
        <v>5-yr SL</v>
      </c>
      <c r="B293" s="169" cm="1">
        <f t="array" ref="B293">SUM(IF(ISNUMBER(C294:AP294),C294:AP294))</f>
        <v>100.02000000000001</v>
      </c>
      <c r="C293" s="170">
        <f>LOOKUP(C$2,'Depreciation Schedules'!$A$3:$A$42,'Depreciation Schedules'!$D$3:$D$42)</f>
        <v>10</v>
      </c>
      <c r="D293" s="170">
        <f>LOOKUP(D$2,'Depreciation Schedules'!$A$3:$A$42,'Depreciation Schedules'!$D$3:$D$42)</f>
        <v>20</v>
      </c>
      <c r="E293" s="170">
        <f>LOOKUP(E$2,'Depreciation Schedules'!$A$3:$A$42,'Depreciation Schedules'!$D$3:$D$42)</f>
        <v>20</v>
      </c>
      <c r="F293" s="170">
        <f>LOOKUP(F$2,'Depreciation Schedules'!$A$3:$A$42,'Depreciation Schedules'!$D$3:$D$42)</f>
        <v>20</v>
      </c>
      <c r="G293" s="170">
        <f>LOOKUP(G$2,'Depreciation Schedules'!$A$3:$A$42,'Depreciation Schedules'!$D$3:$D$42)</f>
        <v>20</v>
      </c>
      <c r="H293" s="170">
        <f>LOOKUP(H$2,'Depreciation Schedules'!$A$3:$A$42,'Depreciation Schedules'!$D$3:$D$42)</f>
        <v>10</v>
      </c>
      <c r="I293" s="170">
        <f>LOOKUP(I$2,'Depreciation Schedules'!$A$3:$A$42,'Depreciation Schedules'!$D$3:$D$42)</f>
        <v>0</v>
      </c>
      <c r="J293" s="170">
        <f>LOOKUP(J$2,'Depreciation Schedules'!$A$3:$A$42,'Depreciation Schedules'!$D$3:$D$42)</f>
        <v>0</v>
      </c>
      <c r="K293" s="170">
        <f>LOOKUP(K$2,'Depreciation Schedules'!$A$3:$A$42,'Depreciation Schedules'!$D$3:$D$42)</f>
        <v>0</v>
      </c>
      <c r="L293" s="170">
        <f>LOOKUP(L$2,'Depreciation Schedules'!$A$3:$A$42,'Depreciation Schedules'!$D$3:$D$42)</f>
        <v>0</v>
      </c>
      <c r="M293" s="170">
        <f>LOOKUP(M$2,'Depreciation Schedules'!$A$3:$A$42,'Depreciation Schedules'!$D$3:$D$42)</f>
        <v>0</v>
      </c>
      <c r="N293" s="170">
        <f>LOOKUP(N$2,'Depreciation Schedules'!$A$3:$A$42,'Depreciation Schedules'!$D$3:$D$42)</f>
        <v>0</v>
      </c>
      <c r="O293" s="170">
        <f>LOOKUP(O$2,'Depreciation Schedules'!$A$3:$A$42,'Depreciation Schedules'!$D$3:$D$42)</f>
        <v>0</v>
      </c>
      <c r="P293" s="170">
        <f>LOOKUP(P$2,'Depreciation Schedules'!$A$3:$A$42,'Depreciation Schedules'!$D$3:$D$42)</f>
        <v>0</v>
      </c>
      <c r="Q293" s="170">
        <f>LOOKUP(Q$2,'Depreciation Schedules'!$A$3:$A$42,'Depreciation Schedules'!$D$3:$D$42)</f>
        <v>0</v>
      </c>
      <c r="R293" s="170">
        <f>LOOKUP(R$2,'Depreciation Schedules'!$A$3:$A$42,'Depreciation Schedules'!$D$3:$D$42)</f>
        <v>0</v>
      </c>
      <c r="S293" s="170">
        <f>LOOKUP(S$2,'Depreciation Schedules'!$A$3:$A$42,'Depreciation Schedules'!$D$3:$D$42)</f>
        <v>0</v>
      </c>
      <c r="T293" s="170">
        <f>LOOKUP(T$2,'Depreciation Schedules'!$A$3:$A$42,'Depreciation Schedules'!$D$3:$D$42)</f>
        <v>0</v>
      </c>
      <c r="U293" s="170">
        <f>LOOKUP(U$2,'Depreciation Schedules'!$A$3:$A$42,'Depreciation Schedules'!$D$3:$D$42)</f>
        <v>0</v>
      </c>
      <c r="V293" s="170">
        <f>LOOKUP(V$2,'Depreciation Schedules'!$A$3:$A$42,'Depreciation Schedules'!$D$3:$D$42)</f>
        <v>0</v>
      </c>
      <c r="W293" s="170">
        <f>LOOKUP(W$2,'Depreciation Schedules'!$A$3:$A$42,'Depreciation Schedules'!$D$3:$D$42)</f>
        <v>0</v>
      </c>
      <c r="X293" s="170">
        <f>LOOKUP(X$2,'Depreciation Schedules'!$A$3:$A$42,'Depreciation Schedules'!$D$3:$D$42)</f>
        <v>0</v>
      </c>
      <c r="Y293" s="170">
        <f>LOOKUP(Y$2,'Depreciation Schedules'!$A$3:$A$42,'Depreciation Schedules'!$D$3:$D$42)</f>
        <v>0</v>
      </c>
      <c r="Z293" s="170">
        <f>LOOKUP(Z$2,'Depreciation Schedules'!$A$3:$A$42,'Depreciation Schedules'!$D$3:$D$42)</f>
        <v>0</v>
      </c>
      <c r="AA293" s="170">
        <f>LOOKUP(AA$2,'Depreciation Schedules'!$A$3:$A$42,'Depreciation Schedules'!$D$3:$D$42)</f>
        <v>0</v>
      </c>
      <c r="AB293" s="170" t="e">
        <f>LOOKUP(AB$2,'Depreciation Schedules'!$A$3:$A$42,'Depreciation Schedules'!$D$3:$D$42)</f>
        <v>#N/A</v>
      </c>
      <c r="AC293" s="170" t="e">
        <f>LOOKUP(AC$2,'Depreciation Schedules'!$A$3:$A$42,'Depreciation Schedules'!$D$3:$D$42)</f>
        <v>#N/A</v>
      </c>
      <c r="AD293" s="170" t="e">
        <f>LOOKUP(AD$2,'Depreciation Schedules'!$A$3:$A$42,'Depreciation Schedules'!$D$3:$D$42)</f>
        <v>#N/A</v>
      </c>
      <c r="AE293" s="170" t="e">
        <f>LOOKUP(AE$2,'Depreciation Schedules'!$A$3:$A$42,'Depreciation Schedules'!$D$3:$D$42)</f>
        <v>#N/A</v>
      </c>
      <c r="AF293" s="170" t="e">
        <f>LOOKUP(AF$2,'Depreciation Schedules'!$A$3:$A$42,'Depreciation Schedules'!$D$3:$D$42)</f>
        <v>#N/A</v>
      </c>
      <c r="AG293" s="170" t="e">
        <f>LOOKUP(AG$2,'Depreciation Schedules'!$A$3:$A$42,'Depreciation Schedules'!$D$3:$D$42)</f>
        <v>#N/A</v>
      </c>
      <c r="AH293" s="170" t="e">
        <f>LOOKUP(AH$2,'Depreciation Schedules'!$A$3:$A$42,'Depreciation Schedules'!$D$3:$D$42)</f>
        <v>#N/A</v>
      </c>
      <c r="AI293" s="170" t="e">
        <f>LOOKUP(AI$2,'Depreciation Schedules'!$A$3:$A$42,'Depreciation Schedules'!$D$3:$D$42)</f>
        <v>#N/A</v>
      </c>
      <c r="AJ293" s="170" t="e">
        <f>LOOKUP(AJ$2,'Depreciation Schedules'!$A$3:$A$42,'Depreciation Schedules'!$D$3:$D$42)</f>
        <v>#N/A</v>
      </c>
      <c r="AK293" s="170" t="e">
        <f>LOOKUP(AK$2,'Depreciation Schedules'!$A$3:$A$42,'Depreciation Schedules'!$D$3:$D$42)</f>
        <v>#N/A</v>
      </c>
      <c r="AL293" s="170" t="e">
        <f>LOOKUP(AL$2,'Depreciation Schedules'!$A$3:$A$42,'Depreciation Schedules'!$D$3:$D$42)</f>
        <v>#N/A</v>
      </c>
      <c r="AM293" s="170" t="e">
        <f>LOOKUP(AM$2,'Depreciation Schedules'!$A$3:$A$42,'Depreciation Schedules'!$D$3:$D$42)</f>
        <v>#N/A</v>
      </c>
      <c r="AN293" s="170" t="e">
        <f>LOOKUP(AN$2,'Depreciation Schedules'!$A$3:$A$42,'Depreciation Schedules'!$D$3:$D$42)</f>
        <v>#N/A</v>
      </c>
      <c r="AO293" s="170" t="e">
        <f>LOOKUP(AO$2,'Depreciation Schedules'!$A$3:$A$42,'Depreciation Schedules'!$D$3:$D$42)</f>
        <v>#N/A</v>
      </c>
      <c r="AP293" s="170" t="e">
        <f>LOOKUP(AP$2,'Depreciation Schedules'!$A$3:$A$42,'Depreciation Schedules'!$D$3:$D$42)</f>
        <v>#N/A</v>
      </c>
    </row>
    <row r="294" spans="1:42" x14ac:dyDescent="0.2">
      <c r="A294" s="23" t="str">
        <f t="shared" si="113"/>
        <v>15-yr SL</v>
      </c>
      <c r="B294" s="169" cm="1">
        <f t="array" ref="B294">SUM(IF(ISNUMBER(C295:AP295),C295:AP295))</f>
        <v>100</v>
      </c>
      <c r="C294" s="170">
        <f>LOOKUP(C$2,'Depreciation Schedules'!$A$3:$A$42,'Depreciation Schedules'!$E$3:$E$42)</f>
        <v>3.33</v>
      </c>
      <c r="D294" s="170">
        <f>LOOKUP(D$2,'Depreciation Schedules'!$A$3:$A$42,'Depreciation Schedules'!$E$3:$E$42)</f>
        <v>6.67</v>
      </c>
      <c r="E294" s="170">
        <f>LOOKUP(E$2,'Depreciation Schedules'!$A$3:$A$42,'Depreciation Schedules'!$E$3:$E$42)</f>
        <v>6.67</v>
      </c>
      <c r="F294" s="170">
        <f>LOOKUP(F$2,'Depreciation Schedules'!$A$3:$A$42,'Depreciation Schedules'!$E$3:$E$42)</f>
        <v>6.67</v>
      </c>
      <c r="G294" s="170">
        <f>LOOKUP(G$2,'Depreciation Schedules'!$A$3:$A$42,'Depreciation Schedules'!$E$3:$E$42)</f>
        <v>6.67</v>
      </c>
      <c r="H294" s="170">
        <f>LOOKUP(H$2,'Depreciation Schedules'!$A$3:$A$42,'Depreciation Schedules'!$E$3:$E$42)</f>
        <v>6.67</v>
      </c>
      <c r="I294" s="170">
        <f>LOOKUP(I$2,'Depreciation Schedules'!$A$3:$A$42,'Depreciation Schedules'!$E$3:$E$42)</f>
        <v>6.67</v>
      </c>
      <c r="J294" s="170">
        <f>LOOKUP(J$2,'Depreciation Schedules'!$A$3:$A$42,'Depreciation Schedules'!$E$3:$E$42)</f>
        <v>6.67</v>
      </c>
      <c r="K294" s="170">
        <f>LOOKUP(K$2,'Depreciation Schedules'!$A$3:$A$42,'Depreciation Schedules'!$E$3:$E$42)</f>
        <v>6.67</v>
      </c>
      <c r="L294" s="170">
        <f>LOOKUP(L$2,'Depreciation Schedules'!$A$3:$A$42,'Depreciation Schedules'!$E$3:$E$42)</f>
        <v>6.67</v>
      </c>
      <c r="M294" s="170">
        <f>LOOKUP(M$2,'Depreciation Schedules'!$A$3:$A$42,'Depreciation Schedules'!$E$3:$E$42)</f>
        <v>6.67</v>
      </c>
      <c r="N294" s="170">
        <f>LOOKUP(N$2,'Depreciation Schedules'!$A$3:$A$42,'Depreciation Schedules'!$E$3:$E$42)</f>
        <v>6.66</v>
      </c>
      <c r="O294" s="170">
        <f>LOOKUP(O$2,'Depreciation Schedules'!$A$3:$A$42,'Depreciation Schedules'!$E$3:$E$42)</f>
        <v>6.67</v>
      </c>
      <c r="P294" s="170">
        <f>LOOKUP(P$2,'Depreciation Schedules'!$A$3:$A$42,'Depreciation Schedules'!$E$3:$E$42)</f>
        <v>6.66</v>
      </c>
      <c r="Q294" s="170">
        <f>LOOKUP(Q$2,'Depreciation Schedules'!$A$3:$A$42,'Depreciation Schedules'!$E$3:$E$42)</f>
        <v>6.67</v>
      </c>
      <c r="R294" s="170">
        <f>LOOKUP(R$2,'Depreciation Schedules'!$A$3:$A$42,'Depreciation Schedules'!$E$3:$E$42)</f>
        <v>3.33</v>
      </c>
      <c r="S294" s="170">
        <f>LOOKUP(S$2,'Depreciation Schedules'!$A$3:$A$42,'Depreciation Schedules'!$E$3:$E$42)</f>
        <v>0</v>
      </c>
      <c r="T294" s="170">
        <f>LOOKUP(T$2,'Depreciation Schedules'!$A$3:$A$42,'Depreciation Schedules'!$E$3:$E$42)</f>
        <v>0</v>
      </c>
      <c r="U294" s="170">
        <f>LOOKUP(U$2,'Depreciation Schedules'!$A$3:$A$42,'Depreciation Schedules'!$E$3:$E$42)</f>
        <v>0</v>
      </c>
      <c r="V294" s="170">
        <f>LOOKUP(V$2,'Depreciation Schedules'!$A$3:$A$42,'Depreciation Schedules'!$E$3:$E$42)</f>
        <v>0</v>
      </c>
      <c r="W294" s="170">
        <f>LOOKUP(W$2,'Depreciation Schedules'!$A$3:$A$42,'Depreciation Schedules'!$E$3:$E$42)</f>
        <v>0</v>
      </c>
      <c r="X294" s="170">
        <f>LOOKUP(X$2,'Depreciation Schedules'!$A$3:$A$42,'Depreciation Schedules'!$E$3:$E$42)</f>
        <v>0</v>
      </c>
      <c r="Y294" s="170">
        <f>LOOKUP(Y$2,'Depreciation Schedules'!$A$3:$A$42,'Depreciation Schedules'!$E$3:$E$42)</f>
        <v>0</v>
      </c>
      <c r="Z294" s="170">
        <f>LOOKUP(Z$2,'Depreciation Schedules'!$A$3:$A$42,'Depreciation Schedules'!$E$3:$E$42)</f>
        <v>0</v>
      </c>
      <c r="AA294" s="170">
        <f>LOOKUP(AA$2,'Depreciation Schedules'!$A$3:$A$42,'Depreciation Schedules'!$E$3:$E$42)</f>
        <v>0</v>
      </c>
      <c r="AB294" s="170" t="e">
        <f>LOOKUP(AB$2,'Depreciation Schedules'!$A$3:$A$42,'Depreciation Schedules'!$E$3:$E$42)</f>
        <v>#N/A</v>
      </c>
      <c r="AC294" s="170" t="e">
        <f>LOOKUP(AC$2,'Depreciation Schedules'!$A$3:$A$42,'Depreciation Schedules'!$E$3:$E$42)</f>
        <v>#N/A</v>
      </c>
      <c r="AD294" s="170" t="e">
        <f>LOOKUP(AD$2,'Depreciation Schedules'!$A$3:$A$42,'Depreciation Schedules'!$E$3:$E$42)</f>
        <v>#N/A</v>
      </c>
      <c r="AE294" s="170" t="e">
        <f>LOOKUP(AE$2,'Depreciation Schedules'!$A$3:$A$42,'Depreciation Schedules'!$E$3:$E$42)</f>
        <v>#N/A</v>
      </c>
      <c r="AF294" s="170" t="e">
        <f>LOOKUP(AF$2,'Depreciation Schedules'!$A$3:$A$42,'Depreciation Schedules'!$E$3:$E$42)</f>
        <v>#N/A</v>
      </c>
      <c r="AG294" s="170" t="e">
        <f>LOOKUP(AG$2,'Depreciation Schedules'!$A$3:$A$42,'Depreciation Schedules'!$E$3:$E$42)</f>
        <v>#N/A</v>
      </c>
      <c r="AH294" s="170" t="e">
        <f>LOOKUP(AH$2,'Depreciation Schedules'!$A$3:$A$42,'Depreciation Schedules'!$E$3:$E$42)</f>
        <v>#N/A</v>
      </c>
      <c r="AI294" s="170" t="e">
        <f>LOOKUP(AI$2,'Depreciation Schedules'!$A$3:$A$42,'Depreciation Schedules'!$E$3:$E$42)</f>
        <v>#N/A</v>
      </c>
      <c r="AJ294" s="170" t="e">
        <f>LOOKUP(AJ$2,'Depreciation Schedules'!$A$3:$A$42,'Depreciation Schedules'!$E$3:$E$42)</f>
        <v>#N/A</v>
      </c>
      <c r="AK294" s="170" t="e">
        <f>LOOKUP(AK$2,'Depreciation Schedules'!$A$3:$A$42,'Depreciation Schedules'!$E$3:$E$42)</f>
        <v>#N/A</v>
      </c>
      <c r="AL294" s="170" t="e">
        <f>LOOKUP(AL$2,'Depreciation Schedules'!$A$3:$A$42,'Depreciation Schedules'!$E$3:$E$42)</f>
        <v>#N/A</v>
      </c>
      <c r="AM294" s="170" t="e">
        <f>LOOKUP(AM$2,'Depreciation Schedules'!$A$3:$A$42,'Depreciation Schedules'!$E$3:$E$42)</f>
        <v>#N/A</v>
      </c>
      <c r="AN294" s="170" t="e">
        <f>LOOKUP(AN$2,'Depreciation Schedules'!$A$3:$A$42,'Depreciation Schedules'!$E$3:$E$42)</f>
        <v>#N/A</v>
      </c>
      <c r="AO294" s="170" t="e">
        <f>LOOKUP(AO$2,'Depreciation Schedules'!$A$3:$A$42,'Depreciation Schedules'!$E$3:$E$42)</f>
        <v>#N/A</v>
      </c>
      <c r="AP294" s="170" t="e">
        <f>LOOKUP(AP$2,'Depreciation Schedules'!$A$3:$A$42,'Depreciation Schedules'!$E$3:$E$42)</f>
        <v>#N/A</v>
      </c>
    </row>
    <row r="295" spans="1:42" x14ac:dyDescent="0.2">
      <c r="A295" s="23" t="str">
        <f t="shared" si="113"/>
        <v>20-yr SL</v>
      </c>
      <c r="B295" s="169" cm="1">
        <f t="array" ref="B295">SUM(IF(ISNUMBER(C296:AP296),C296:AP296))</f>
        <v>62.820512820512739</v>
      </c>
      <c r="C295" s="170">
        <f>LOOKUP(C$2,'Depreciation Schedules'!$A$3:$A$42,'Depreciation Schedules'!$F$3:$F$42)</f>
        <v>2.5</v>
      </c>
      <c r="D295" s="170">
        <f>LOOKUP(D$2,'Depreciation Schedules'!$A$3:$A$42,'Depreciation Schedules'!$F$3:$F$42)</f>
        <v>5</v>
      </c>
      <c r="E295" s="170">
        <f>LOOKUP(E$2,'Depreciation Schedules'!$A$3:$A$42,'Depreciation Schedules'!$F$3:$F$42)</f>
        <v>5</v>
      </c>
      <c r="F295" s="170">
        <f>LOOKUP(F$2,'Depreciation Schedules'!$A$3:$A$42,'Depreciation Schedules'!$F$3:$F$42)</f>
        <v>5</v>
      </c>
      <c r="G295" s="170">
        <f>LOOKUP(G$2,'Depreciation Schedules'!$A$3:$A$42,'Depreciation Schedules'!$F$3:$F$42)</f>
        <v>5</v>
      </c>
      <c r="H295" s="170">
        <f>LOOKUP(H$2,'Depreciation Schedules'!$A$3:$A$42,'Depreciation Schedules'!$F$3:$F$42)</f>
        <v>5</v>
      </c>
      <c r="I295" s="170">
        <f>LOOKUP(I$2,'Depreciation Schedules'!$A$3:$A$42,'Depreciation Schedules'!$F$3:$F$42)</f>
        <v>5</v>
      </c>
      <c r="J295" s="170">
        <f>LOOKUP(J$2,'Depreciation Schedules'!$A$3:$A$42,'Depreciation Schedules'!$F$3:$F$42)</f>
        <v>5</v>
      </c>
      <c r="K295" s="170">
        <f>LOOKUP(K$2,'Depreciation Schedules'!$A$3:$A$42,'Depreciation Schedules'!$F$3:$F$42)</f>
        <v>5</v>
      </c>
      <c r="L295" s="170">
        <f>LOOKUP(L$2,'Depreciation Schedules'!$A$3:$A$42,'Depreciation Schedules'!$F$3:$F$42)</f>
        <v>5</v>
      </c>
      <c r="M295" s="170">
        <f>LOOKUP(M$2,'Depreciation Schedules'!$A$3:$A$42,'Depreciation Schedules'!$F$3:$F$42)</f>
        <v>5</v>
      </c>
      <c r="N295" s="170">
        <f>LOOKUP(N$2,'Depreciation Schedules'!$A$3:$A$42,'Depreciation Schedules'!$F$3:$F$42)</f>
        <v>5</v>
      </c>
      <c r="O295" s="170">
        <f>LOOKUP(O$2,'Depreciation Schedules'!$A$3:$A$42,'Depreciation Schedules'!$F$3:$F$42)</f>
        <v>5</v>
      </c>
      <c r="P295" s="170">
        <f>LOOKUP(P$2,'Depreciation Schedules'!$A$3:$A$42,'Depreciation Schedules'!$F$3:$F$42)</f>
        <v>5</v>
      </c>
      <c r="Q295" s="170">
        <f>LOOKUP(Q$2,'Depreciation Schedules'!$A$3:$A$42,'Depreciation Schedules'!$F$3:$F$42)</f>
        <v>5</v>
      </c>
      <c r="R295" s="170">
        <f>LOOKUP(R$2,'Depreciation Schedules'!$A$3:$A$42,'Depreciation Schedules'!$F$3:$F$42)</f>
        <v>5</v>
      </c>
      <c r="S295" s="170">
        <f>LOOKUP(S$2,'Depreciation Schedules'!$A$3:$A$42,'Depreciation Schedules'!$F$3:$F$42)</f>
        <v>5</v>
      </c>
      <c r="T295" s="170">
        <f>LOOKUP(T$2,'Depreciation Schedules'!$A$3:$A$42,'Depreciation Schedules'!$F$3:$F$42)</f>
        <v>5</v>
      </c>
      <c r="U295" s="170">
        <f>LOOKUP(U$2,'Depreciation Schedules'!$A$3:$A$42,'Depreciation Schedules'!$F$3:$F$42)</f>
        <v>5</v>
      </c>
      <c r="V295" s="170">
        <f>LOOKUP(V$2,'Depreciation Schedules'!$A$3:$A$42,'Depreciation Schedules'!$F$3:$F$42)</f>
        <v>5</v>
      </c>
      <c r="W295" s="170">
        <f>LOOKUP(W$2,'Depreciation Schedules'!$A$3:$A$42,'Depreciation Schedules'!$F$3:$F$42)</f>
        <v>2.5</v>
      </c>
      <c r="X295" s="170">
        <f>LOOKUP(X$2,'Depreciation Schedules'!$A$3:$A$42,'Depreciation Schedules'!$F$3:$F$42)</f>
        <v>0</v>
      </c>
      <c r="Y295" s="170">
        <f>LOOKUP(Y$2,'Depreciation Schedules'!$A$3:$A$42,'Depreciation Schedules'!$F$3:$F$42)</f>
        <v>0</v>
      </c>
      <c r="Z295" s="170">
        <f>LOOKUP(Z$2,'Depreciation Schedules'!$A$3:$A$42,'Depreciation Schedules'!$F$3:$F$42)</f>
        <v>0</v>
      </c>
      <c r="AA295" s="170">
        <f>LOOKUP(AA$2,'Depreciation Schedules'!$A$3:$A$42,'Depreciation Schedules'!$F$3:$F$42)</f>
        <v>0</v>
      </c>
      <c r="AB295" s="170" t="e">
        <f>LOOKUP(AB$2,'Depreciation Schedules'!$A$3:$A$42,'Depreciation Schedules'!$F$3:$F$42)</f>
        <v>#N/A</v>
      </c>
      <c r="AC295" s="170" t="e">
        <f>LOOKUP(AC$2,'Depreciation Schedules'!$A$3:$A$42,'Depreciation Schedules'!$F$3:$F$42)</f>
        <v>#N/A</v>
      </c>
      <c r="AD295" s="170" t="e">
        <f>LOOKUP(AD$2,'Depreciation Schedules'!$A$3:$A$42,'Depreciation Schedules'!$F$3:$F$42)</f>
        <v>#N/A</v>
      </c>
      <c r="AE295" s="170" t="e">
        <f>LOOKUP(AE$2,'Depreciation Schedules'!$A$3:$A$42,'Depreciation Schedules'!$F$3:$F$42)</f>
        <v>#N/A</v>
      </c>
      <c r="AF295" s="170" t="e">
        <f>LOOKUP(AF$2,'Depreciation Schedules'!$A$3:$A$42,'Depreciation Schedules'!$F$3:$F$42)</f>
        <v>#N/A</v>
      </c>
      <c r="AG295" s="170" t="e">
        <f>LOOKUP(AG$2,'Depreciation Schedules'!$A$3:$A$42,'Depreciation Schedules'!$F$3:$F$42)</f>
        <v>#N/A</v>
      </c>
      <c r="AH295" s="170" t="e">
        <f>LOOKUP(AH$2,'Depreciation Schedules'!$A$3:$A$42,'Depreciation Schedules'!$F$3:$F$42)</f>
        <v>#N/A</v>
      </c>
      <c r="AI295" s="170" t="e">
        <f>LOOKUP(AI$2,'Depreciation Schedules'!$A$3:$A$42,'Depreciation Schedules'!$F$3:$F$42)</f>
        <v>#N/A</v>
      </c>
      <c r="AJ295" s="170" t="e">
        <f>LOOKUP(AJ$2,'Depreciation Schedules'!$A$3:$A$42,'Depreciation Schedules'!$F$3:$F$42)</f>
        <v>#N/A</v>
      </c>
      <c r="AK295" s="170" t="e">
        <f>LOOKUP(AK$2,'Depreciation Schedules'!$A$3:$A$42,'Depreciation Schedules'!$F$3:$F$42)</f>
        <v>#N/A</v>
      </c>
      <c r="AL295" s="170" t="e">
        <f>LOOKUP(AL$2,'Depreciation Schedules'!$A$3:$A$42,'Depreciation Schedules'!$F$3:$F$42)</f>
        <v>#N/A</v>
      </c>
      <c r="AM295" s="170" t="e">
        <f>LOOKUP(AM$2,'Depreciation Schedules'!$A$3:$A$42,'Depreciation Schedules'!$F$3:$F$42)</f>
        <v>#N/A</v>
      </c>
      <c r="AN295" s="170" t="e">
        <f>LOOKUP(AN$2,'Depreciation Schedules'!$A$3:$A$42,'Depreciation Schedules'!$F$3:$F$42)</f>
        <v>#N/A</v>
      </c>
      <c r="AO295" s="170" t="e">
        <f>LOOKUP(AO$2,'Depreciation Schedules'!$A$3:$A$42,'Depreciation Schedules'!$F$3:$F$42)</f>
        <v>#N/A</v>
      </c>
      <c r="AP295" s="170" t="e">
        <f>LOOKUP(AP$2,'Depreciation Schedules'!$A$3:$A$42,'Depreciation Schedules'!$F$3:$F$42)</f>
        <v>#N/A</v>
      </c>
    </row>
    <row r="296" spans="1:42" x14ac:dyDescent="0.2">
      <c r="A296" s="23" t="str">
        <f t="shared" si="113"/>
        <v>39-yr SL</v>
      </c>
      <c r="B296" s="173" cm="1">
        <f t="array" ref="B296">SUM(IF(ISNUMBER(C297:AP297),C297:AP297))</f>
        <v>0</v>
      </c>
      <c r="C296" s="170">
        <f>LOOKUP(C$2,'Depreciation Schedules'!$A$3:$A$42,'Depreciation Schedules'!$G$3:$G$42)</f>
        <v>1.2820512820512799</v>
      </c>
      <c r="D296" s="170">
        <f>LOOKUP(D$2,'Depreciation Schedules'!$A$3:$A$42,'Depreciation Schedules'!$G$3:$G$42)</f>
        <v>2.5641025641025599</v>
      </c>
      <c r="E296" s="170">
        <f>LOOKUP(E$2,'Depreciation Schedules'!$A$3:$A$42,'Depreciation Schedules'!$G$3:$G$42)</f>
        <v>2.5641025641025599</v>
      </c>
      <c r="F296" s="170">
        <f>LOOKUP(F$2,'Depreciation Schedules'!$A$3:$A$42,'Depreciation Schedules'!$G$3:$G$42)</f>
        <v>2.5641025641025599</v>
      </c>
      <c r="G296" s="170">
        <f>LOOKUP(G$2,'Depreciation Schedules'!$A$3:$A$42,'Depreciation Schedules'!$G$3:$G$42)</f>
        <v>2.5641025641025599</v>
      </c>
      <c r="H296" s="170">
        <f>LOOKUP(H$2,'Depreciation Schedules'!$A$3:$A$42,'Depreciation Schedules'!$G$3:$G$42)</f>
        <v>2.5641025641025599</v>
      </c>
      <c r="I296" s="170">
        <f>LOOKUP(I$2,'Depreciation Schedules'!$A$3:$A$42,'Depreciation Schedules'!$G$3:$G$42)</f>
        <v>2.5641025641025599</v>
      </c>
      <c r="J296" s="170">
        <f>LOOKUP(J$2,'Depreciation Schedules'!$A$3:$A$42,'Depreciation Schedules'!$G$3:$G$42)</f>
        <v>2.5641025641025599</v>
      </c>
      <c r="K296" s="170">
        <f>LOOKUP(K$2,'Depreciation Schedules'!$A$3:$A$42,'Depreciation Schedules'!$G$3:$G$42)</f>
        <v>2.5641025641025599</v>
      </c>
      <c r="L296" s="170">
        <f>LOOKUP(L$2,'Depreciation Schedules'!$A$3:$A$42,'Depreciation Schedules'!$G$3:$G$42)</f>
        <v>2.5641025641025599</v>
      </c>
      <c r="M296" s="170">
        <f>LOOKUP(M$2,'Depreciation Schedules'!$A$3:$A$42,'Depreciation Schedules'!$G$3:$G$42)</f>
        <v>2.5641025641025599</v>
      </c>
      <c r="N296" s="170">
        <f>LOOKUP(N$2,'Depreciation Schedules'!$A$3:$A$42,'Depreciation Schedules'!$G$3:$G$42)</f>
        <v>2.5641025641025599</v>
      </c>
      <c r="O296" s="170">
        <f>LOOKUP(O$2,'Depreciation Schedules'!$A$3:$A$42,'Depreciation Schedules'!$G$3:$G$42)</f>
        <v>2.5641025641025599</v>
      </c>
      <c r="P296" s="170">
        <f>LOOKUP(P$2,'Depreciation Schedules'!$A$3:$A$42,'Depreciation Schedules'!$G$3:$G$42)</f>
        <v>2.5641025641025599</v>
      </c>
      <c r="Q296" s="170">
        <f>LOOKUP(Q$2,'Depreciation Schedules'!$A$3:$A$42,'Depreciation Schedules'!$G$3:$G$42)</f>
        <v>2.5641025641025599</v>
      </c>
      <c r="R296" s="170">
        <f>LOOKUP(R$2,'Depreciation Schedules'!$A$3:$A$42,'Depreciation Schedules'!$G$3:$G$42)</f>
        <v>2.5641025641025599</v>
      </c>
      <c r="S296" s="170">
        <f>LOOKUP(S$2,'Depreciation Schedules'!$A$3:$A$42,'Depreciation Schedules'!$G$3:$G$42)</f>
        <v>2.5641025641025599</v>
      </c>
      <c r="T296" s="170">
        <f>LOOKUP(T$2,'Depreciation Schedules'!$A$3:$A$42,'Depreciation Schedules'!$G$3:$G$42)</f>
        <v>2.5641025641025599</v>
      </c>
      <c r="U296" s="170">
        <f>LOOKUP(U$2,'Depreciation Schedules'!$A$3:$A$42,'Depreciation Schedules'!$G$3:$G$42)</f>
        <v>2.5641025641025599</v>
      </c>
      <c r="V296" s="170">
        <f>LOOKUP(V$2,'Depreciation Schedules'!$A$3:$A$42,'Depreciation Schedules'!$G$3:$G$42)</f>
        <v>2.5641025641025599</v>
      </c>
      <c r="W296" s="170">
        <f>LOOKUP(W$2,'Depreciation Schedules'!$A$3:$A$42,'Depreciation Schedules'!$G$3:$G$42)</f>
        <v>2.5641025641025599</v>
      </c>
      <c r="X296" s="170">
        <f>LOOKUP(X$2,'Depreciation Schedules'!$A$3:$A$42,'Depreciation Schedules'!$G$3:$G$42)</f>
        <v>2.5641025641025599</v>
      </c>
      <c r="Y296" s="170">
        <f>LOOKUP(Y$2,'Depreciation Schedules'!$A$3:$A$42,'Depreciation Schedules'!$G$3:$G$42)</f>
        <v>2.5641025641025599</v>
      </c>
      <c r="Z296" s="170">
        <f>LOOKUP(Z$2,'Depreciation Schedules'!$A$3:$A$42,'Depreciation Schedules'!$G$3:$G$42)</f>
        <v>2.5641025641025599</v>
      </c>
      <c r="AA296" s="170">
        <f>LOOKUP(AA$2,'Depreciation Schedules'!$A$3:$A$42,'Depreciation Schedules'!$G$3:$G$42)</f>
        <v>2.5641025641025599</v>
      </c>
      <c r="AB296" s="170" t="e">
        <f>LOOKUP(AB$2,'Depreciation Schedules'!$A$3:$A$42,'Depreciation Schedules'!$G$3:$G$42)</f>
        <v>#N/A</v>
      </c>
      <c r="AC296" s="170" t="e">
        <f>LOOKUP(AC$2,'Depreciation Schedules'!$A$3:$A$42,'Depreciation Schedules'!$G$3:$G$42)</f>
        <v>#N/A</v>
      </c>
      <c r="AD296" s="170" t="e">
        <f>LOOKUP(AD$2,'Depreciation Schedules'!$A$3:$A$42,'Depreciation Schedules'!$G$3:$G$42)</f>
        <v>#N/A</v>
      </c>
      <c r="AE296" s="170" t="e">
        <f>LOOKUP(AE$2,'Depreciation Schedules'!$A$3:$A$42,'Depreciation Schedules'!$G$3:$G$42)</f>
        <v>#N/A</v>
      </c>
      <c r="AF296" s="170" t="e">
        <f>LOOKUP(AF$2,'Depreciation Schedules'!$A$3:$A$42,'Depreciation Schedules'!$G$3:$G$42)</f>
        <v>#N/A</v>
      </c>
      <c r="AG296" s="170" t="e">
        <f>LOOKUP(AG$2,'Depreciation Schedules'!$A$3:$A$42,'Depreciation Schedules'!$G$3:$G$42)</f>
        <v>#N/A</v>
      </c>
      <c r="AH296" s="170" t="e">
        <f>LOOKUP(AH$2,'Depreciation Schedules'!$A$3:$A$42,'Depreciation Schedules'!$G$3:$G$42)</f>
        <v>#N/A</v>
      </c>
      <c r="AI296" s="170" t="e">
        <f>LOOKUP(AI$2,'Depreciation Schedules'!$A$3:$A$42,'Depreciation Schedules'!$G$3:$G$42)</f>
        <v>#N/A</v>
      </c>
      <c r="AJ296" s="170" t="e">
        <f>LOOKUP(AJ$2,'Depreciation Schedules'!$A$3:$A$42,'Depreciation Schedules'!$G$3:$G$42)</f>
        <v>#N/A</v>
      </c>
      <c r="AK296" s="170" t="e">
        <f>LOOKUP(AK$2,'Depreciation Schedules'!$A$3:$A$42,'Depreciation Schedules'!$G$3:$G$42)</f>
        <v>#N/A</v>
      </c>
      <c r="AL296" s="170" t="e">
        <f>LOOKUP(AL$2,'Depreciation Schedules'!$A$3:$A$42,'Depreciation Schedules'!$G$3:$G$42)</f>
        <v>#N/A</v>
      </c>
      <c r="AM296" s="170" t="e">
        <f>LOOKUP(AM$2,'Depreciation Schedules'!$A$3:$A$42,'Depreciation Schedules'!$G$3:$G$42)</f>
        <v>#N/A</v>
      </c>
      <c r="AN296" s="170" t="e">
        <f>LOOKUP(AN$2,'Depreciation Schedules'!$A$3:$A$42,'Depreciation Schedules'!$G$3:$G$42)</f>
        <v>#N/A</v>
      </c>
      <c r="AO296" s="170" t="e">
        <f>LOOKUP(AO$2,'Depreciation Schedules'!$A$3:$A$42,'Depreciation Schedules'!$G$3:$G$42)</f>
        <v>#N/A</v>
      </c>
      <c r="AP296" s="170" t="e">
        <f>LOOKUP(AP$2,'Depreciation Schedules'!$A$3:$A$42,'Depreciation Schedules'!$G$3:$G$42)</f>
        <v>#N/A</v>
      </c>
    </row>
    <row r="297" spans="1:42" x14ac:dyDescent="0.2">
      <c r="A297" s="23" t="s">
        <v>367</v>
      </c>
      <c r="B297" s="173" cm="1">
        <f t="array" ref="B297">SUM(IF(ISNUMBER(C298:AP298),C298:AP298))</f>
        <v>0</v>
      </c>
      <c r="C297" s="170">
        <f t="array" ref="C297:AP297">Inputs!D208:AQ208</f>
        <v>0</v>
      </c>
      <c r="D297" s="170">
        <v>0</v>
      </c>
      <c r="E297" s="170">
        <v>0</v>
      </c>
      <c r="F297" s="170">
        <v>0</v>
      </c>
      <c r="G297" s="170">
        <v>0</v>
      </c>
      <c r="H297" s="170">
        <v>0</v>
      </c>
      <c r="I297" s="170">
        <v>0</v>
      </c>
      <c r="J297" s="170">
        <v>0</v>
      </c>
      <c r="K297" s="170">
        <v>0</v>
      </c>
      <c r="L297" s="170">
        <v>0</v>
      </c>
      <c r="M297" s="170">
        <v>0</v>
      </c>
      <c r="N297" s="170">
        <v>0</v>
      </c>
      <c r="O297" s="170">
        <v>0</v>
      </c>
      <c r="P297" s="170">
        <v>0</v>
      </c>
      <c r="Q297" s="170">
        <v>0</v>
      </c>
      <c r="R297" s="170">
        <v>0</v>
      </c>
      <c r="S297" s="170">
        <v>0</v>
      </c>
      <c r="T297" s="170">
        <v>0</v>
      </c>
      <c r="U297" s="170">
        <v>0</v>
      </c>
      <c r="V297" s="170">
        <v>0</v>
      </c>
      <c r="W297" s="170">
        <v>0</v>
      </c>
      <c r="X297" s="170">
        <v>0</v>
      </c>
      <c r="Y297" s="170">
        <v>0</v>
      </c>
      <c r="Z297" s="170">
        <v>0</v>
      </c>
      <c r="AA297" s="170">
        <v>0</v>
      </c>
      <c r="AB297" s="170">
        <v>0</v>
      </c>
      <c r="AC297" s="170">
        <v>0</v>
      </c>
      <c r="AD297" s="170">
        <v>0</v>
      </c>
      <c r="AE297" s="170">
        <v>0</v>
      </c>
      <c r="AF297" s="170">
        <v>0</v>
      </c>
      <c r="AG297" s="170">
        <v>0</v>
      </c>
      <c r="AH297" s="170">
        <v>0</v>
      </c>
      <c r="AI297" s="170">
        <v>0</v>
      </c>
      <c r="AJ297" s="170">
        <v>0</v>
      </c>
      <c r="AK297" s="170">
        <v>0</v>
      </c>
      <c r="AL297" s="170">
        <v>0</v>
      </c>
      <c r="AM297" s="170">
        <v>0</v>
      </c>
      <c r="AN297" s="170">
        <v>0</v>
      </c>
      <c r="AO297" s="170">
        <v>0</v>
      </c>
      <c r="AP297" s="170">
        <v>0</v>
      </c>
    </row>
    <row r="298" spans="1:42" x14ac:dyDescent="0.2">
      <c r="A298" s="22" t="s">
        <v>3</v>
      </c>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row>
    <row r="299" spans="1:42" x14ac:dyDescent="0.2">
      <c r="A299" s="23" t="str">
        <f t="shared" ref="A299:A304" si="114">A291</f>
        <v>5-yr MACRS</v>
      </c>
      <c r="B299" s="169" cm="1">
        <f t="array" ref="B299">SUM(IF(ISNUMBER(C300:AP300),C300:AP300))</f>
        <v>23718.793445943757</v>
      </c>
      <c r="C299" s="123">
        <f>C291/100*$Q258</f>
        <v>241955.8887375</v>
      </c>
      <c r="D299" s="123">
        <f t="shared" ref="D299:AP299" si="115">D291/100*$Q258</f>
        <v>387129.42197999998</v>
      </c>
      <c r="E299" s="123">
        <f t="shared" si="115"/>
        <v>232277.653188</v>
      </c>
      <c r="F299" s="123">
        <f t="shared" si="115"/>
        <v>139366.59191279998</v>
      </c>
      <c r="G299" s="123">
        <f t="shared" si="115"/>
        <v>139366.59191279998</v>
      </c>
      <c r="H299" s="123">
        <f t="shared" si="115"/>
        <v>69683.29595639999</v>
      </c>
      <c r="I299" s="123">
        <f t="shared" si="115"/>
        <v>0</v>
      </c>
      <c r="J299" s="123">
        <f t="shared" si="115"/>
        <v>0</v>
      </c>
      <c r="K299" s="123">
        <f t="shared" si="115"/>
        <v>0</v>
      </c>
      <c r="L299" s="123">
        <f t="shared" si="115"/>
        <v>0</v>
      </c>
      <c r="M299" s="123">
        <f t="shared" si="115"/>
        <v>0</v>
      </c>
      <c r="N299" s="123">
        <f t="shared" si="115"/>
        <v>0</v>
      </c>
      <c r="O299" s="123">
        <f t="shared" si="115"/>
        <v>0</v>
      </c>
      <c r="P299" s="123">
        <f t="shared" si="115"/>
        <v>0</v>
      </c>
      <c r="Q299" s="123">
        <f t="shared" si="115"/>
        <v>0</v>
      </c>
      <c r="R299" s="123">
        <f t="shared" si="115"/>
        <v>0</v>
      </c>
      <c r="S299" s="123">
        <f t="shared" si="115"/>
        <v>0</v>
      </c>
      <c r="T299" s="123">
        <f t="shared" si="115"/>
        <v>0</v>
      </c>
      <c r="U299" s="123">
        <f t="shared" si="115"/>
        <v>0</v>
      </c>
      <c r="V299" s="123">
        <f t="shared" si="115"/>
        <v>0</v>
      </c>
      <c r="W299" s="123">
        <f t="shared" si="115"/>
        <v>0</v>
      </c>
      <c r="X299" s="123">
        <f t="shared" si="115"/>
        <v>0</v>
      </c>
      <c r="Y299" s="123">
        <f t="shared" si="115"/>
        <v>0</v>
      </c>
      <c r="Z299" s="123">
        <f t="shared" si="115"/>
        <v>0</v>
      </c>
      <c r="AA299" s="123">
        <f t="shared" si="115"/>
        <v>0</v>
      </c>
      <c r="AB299" s="123" t="e">
        <f t="shared" si="115"/>
        <v>#N/A</v>
      </c>
      <c r="AC299" s="123" t="e">
        <f t="shared" si="115"/>
        <v>#N/A</v>
      </c>
      <c r="AD299" s="123" t="e">
        <f t="shared" si="115"/>
        <v>#N/A</v>
      </c>
      <c r="AE299" s="123" t="e">
        <f t="shared" si="115"/>
        <v>#N/A</v>
      </c>
      <c r="AF299" s="123" t="e">
        <f t="shared" si="115"/>
        <v>#N/A</v>
      </c>
      <c r="AG299" s="123" t="e">
        <f t="shared" si="115"/>
        <v>#N/A</v>
      </c>
      <c r="AH299" s="123" t="e">
        <f t="shared" si="115"/>
        <v>#N/A</v>
      </c>
      <c r="AI299" s="123" t="e">
        <f t="shared" si="115"/>
        <v>#N/A</v>
      </c>
      <c r="AJ299" s="123" t="e">
        <f t="shared" si="115"/>
        <v>#N/A</v>
      </c>
      <c r="AK299" s="123" t="e">
        <f t="shared" si="115"/>
        <v>#N/A</v>
      </c>
      <c r="AL299" s="123" t="e">
        <f t="shared" si="115"/>
        <v>#N/A</v>
      </c>
      <c r="AM299" s="123" t="e">
        <f t="shared" si="115"/>
        <v>#N/A</v>
      </c>
      <c r="AN299" s="123" t="e">
        <f t="shared" si="115"/>
        <v>#N/A</v>
      </c>
      <c r="AO299" s="123" t="e">
        <f t="shared" si="115"/>
        <v>#N/A</v>
      </c>
      <c r="AP299" s="123" t="e">
        <f t="shared" si="115"/>
        <v>#N/A</v>
      </c>
    </row>
    <row r="300" spans="1:42" x14ac:dyDescent="0.2">
      <c r="A300" s="23" t="str">
        <f t="shared" si="114"/>
        <v>15-yr MACRS</v>
      </c>
      <c r="B300" s="169" cm="1">
        <f t="array" ref="B300">SUM(IF(ISNUMBER(C301:AP301),C301:AP301))</f>
        <v>0</v>
      </c>
      <c r="C300" s="123">
        <f t="shared" ref="C300:AP300" si="116">C292/100*$Q259</f>
        <v>1186.0582781250002</v>
      </c>
      <c r="D300" s="123">
        <f t="shared" si="116"/>
        <v>2253.5107284375003</v>
      </c>
      <c r="E300" s="123">
        <f t="shared" si="116"/>
        <v>2028.1596555937504</v>
      </c>
      <c r="F300" s="123">
        <f t="shared" si="116"/>
        <v>1826.5297483125</v>
      </c>
      <c r="G300" s="123">
        <f t="shared" si="116"/>
        <v>1643.8767734812502</v>
      </c>
      <c r="H300" s="123">
        <f t="shared" si="116"/>
        <v>1477.8286145437501</v>
      </c>
      <c r="I300" s="123">
        <f t="shared" si="116"/>
        <v>1399.5487681875002</v>
      </c>
      <c r="J300" s="123">
        <f t="shared" si="116"/>
        <v>1399.5487681875002</v>
      </c>
      <c r="K300" s="123">
        <f t="shared" si="116"/>
        <v>1401.9208847437501</v>
      </c>
      <c r="L300" s="123">
        <f t="shared" si="116"/>
        <v>1399.5487681875002</v>
      </c>
      <c r="M300" s="123">
        <f t="shared" si="116"/>
        <v>1401.9208847437501</v>
      </c>
      <c r="N300" s="123">
        <f t="shared" si="116"/>
        <v>1399.5487681875002</v>
      </c>
      <c r="O300" s="123">
        <f t="shared" si="116"/>
        <v>1401.9208847437501</v>
      </c>
      <c r="P300" s="123">
        <f t="shared" si="116"/>
        <v>1399.5487681875002</v>
      </c>
      <c r="Q300" s="123">
        <f t="shared" si="116"/>
        <v>1399.5487681875002</v>
      </c>
      <c r="R300" s="123">
        <f t="shared" si="116"/>
        <v>699.77438409375009</v>
      </c>
      <c r="S300" s="123">
        <f t="shared" si="116"/>
        <v>0</v>
      </c>
      <c r="T300" s="123">
        <f t="shared" si="116"/>
        <v>0</v>
      </c>
      <c r="U300" s="123">
        <f t="shared" si="116"/>
        <v>0</v>
      </c>
      <c r="V300" s="123">
        <f t="shared" si="116"/>
        <v>0</v>
      </c>
      <c r="W300" s="123">
        <f t="shared" si="116"/>
        <v>0</v>
      </c>
      <c r="X300" s="123">
        <f t="shared" si="116"/>
        <v>0</v>
      </c>
      <c r="Y300" s="123">
        <f t="shared" si="116"/>
        <v>0</v>
      </c>
      <c r="Z300" s="123">
        <f t="shared" si="116"/>
        <v>0</v>
      </c>
      <c r="AA300" s="123">
        <f t="shared" si="116"/>
        <v>0</v>
      </c>
      <c r="AB300" s="123" t="e">
        <f t="shared" si="116"/>
        <v>#N/A</v>
      </c>
      <c r="AC300" s="123" t="e">
        <f t="shared" si="116"/>
        <v>#N/A</v>
      </c>
      <c r="AD300" s="123" t="e">
        <f t="shared" si="116"/>
        <v>#N/A</v>
      </c>
      <c r="AE300" s="123" t="e">
        <f t="shared" si="116"/>
        <v>#N/A</v>
      </c>
      <c r="AF300" s="123" t="e">
        <f t="shared" si="116"/>
        <v>#N/A</v>
      </c>
      <c r="AG300" s="123" t="e">
        <f t="shared" si="116"/>
        <v>#N/A</v>
      </c>
      <c r="AH300" s="123" t="e">
        <f t="shared" si="116"/>
        <v>#N/A</v>
      </c>
      <c r="AI300" s="123" t="e">
        <f t="shared" si="116"/>
        <v>#N/A</v>
      </c>
      <c r="AJ300" s="123" t="e">
        <f t="shared" si="116"/>
        <v>#N/A</v>
      </c>
      <c r="AK300" s="123" t="e">
        <f t="shared" si="116"/>
        <v>#N/A</v>
      </c>
      <c r="AL300" s="123" t="e">
        <f t="shared" si="116"/>
        <v>#N/A</v>
      </c>
      <c r="AM300" s="123" t="e">
        <f t="shared" si="116"/>
        <v>#N/A</v>
      </c>
      <c r="AN300" s="123" t="e">
        <f t="shared" si="116"/>
        <v>#N/A</v>
      </c>
      <c r="AO300" s="123" t="e">
        <f t="shared" si="116"/>
        <v>#N/A</v>
      </c>
      <c r="AP300" s="123" t="e">
        <f t="shared" si="116"/>
        <v>#N/A</v>
      </c>
    </row>
    <row r="301" spans="1:42" x14ac:dyDescent="0.2">
      <c r="A301" s="23" t="str">
        <f t="shared" si="114"/>
        <v>5-yr SL</v>
      </c>
      <c r="B301" s="169" cm="1">
        <f t="array" ref="B301">SUM(IF(ISNUMBER(C302:AP302),C302:AP302))</f>
        <v>39543.182992687507</v>
      </c>
      <c r="C301" s="123">
        <f t="shared" ref="C301:AP301" si="117">C293/100*$Q260</f>
        <v>0</v>
      </c>
      <c r="D301" s="123">
        <f t="shared" si="117"/>
        <v>0</v>
      </c>
      <c r="E301" s="123">
        <f t="shared" si="117"/>
        <v>0</v>
      </c>
      <c r="F301" s="123">
        <f t="shared" si="117"/>
        <v>0</v>
      </c>
      <c r="G301" s="123">
        <f t="shared" si="117"/>
        <v>0</v>
      </c>
      <c r="H301" s="123">
        <f t="shared" si="117"/>
        <v>0</v>
      </c>
      <c r="I301" s="123">
        <f t="shared" si="117"/>
        <v>0</v>
      </c>
      <c r="J301" s="123">
        <f t="shared" si="117"/>
        <v>0</v>
      </c>
      <c r="K301" s="123">
        <f t="shared" si="117"/>
        <v>0</v>
      </c>
      <c r="L301" s="123">
        <f t="shared" si="117"/>
        <v>0</v>
      </c>
      <c r="M301" s="123">
        <f t="shared" si="117"/>
        <v>0</v>
      </c>
      <c r="N301" s="123">
        <f t="shared" si="117"/>
        <v>0</v>
      </c>
      <c r="O301" s="123">
        <f t="shared" si="117"/>
        <v>0</v>
      </c>
      <c r="P301" s="123">
        <f t="shared" si="117"/>
        <v>0</v>
      </c>
      <c r="Q301" s="123">
        <f t="shared" si="117"/>
        <v>0</v>
      </c>
      <c r="R301" s="123">
        <f t="shared" si="117"/>
        <v>0</v>
      </c>
      <c r="S301" s="123">
        <f t="shared" si="117"/>
        <v>0</v>
      </c>
      <c r="T301" s="123">
        <f t="shared" si="117"/>
        <v>0</v>
      </c>
      <c r="U301" s="123">
        <f t="shared" si="117"/>
        <v>0</v>
      </c>
      <c r="V301" s="123">
        <f t="shared" si="117"/>
        <v>0</v>
      </c>
      <c r="W301" s="123">
        <f t="shared" si="117"/>
        <v>0</v>
      </c>
      <c r="X301" s="123">
        <f t="shared" si="117"/>
        <v>0</v>
      </c>
      <c r="Y301" s="123">
        <f t="shared" si="117"/>
        <v>0</v>
      </c>
      <c r="Z301" s="123">
        <f t="shared" si="117"/>
        <v>0</v>
      </c>
      <c r="AA301" s="123">
        <f t="shared" si="117"/>
        <v>0</v>
      </c>
      <c r="AB301" s="123" t="e">
        <f t="shared" si="117"/>
        <v>#N/A</v>
      </c>
      <c r="AC301" s="123" t="e">
        <f t="shared" si="117"/>
        <v>#N/A</v>
      </c>
      <c r="AD301" s="123" t="e">
        <f t="shared" si="117"/>
        <v>#N/A</v>
      </c>
      <c r="AE301" s="123" t="e">
        <f t="shared" si="117"/>
        <v>#N/A</v>
      </c>
      <c r="AF301" s="123" t="e">
        <f t="shared" si="117"/>
        <v>#N/A</v>
      </c>
      <c r="AG301" s="123" t="e">
        <f t="shared" si="117"/>
        <v>#N/A</v>
      </c>
      <c r="AH301" s="123" t="e">
        <f t="shared" si="117"/>
        <v>#N/A</v>
      </c>
      <c r="AI301" s="123" t="e">
        <f t="shared" si="117"/>
        <v>#N/A</v>
      </c>
      <c r="AJ301" s="123" t="e">
        <f t="shared" si="117"/>
        <v>#N/A</v>
      </c>
      <c r="AK301" s="123" t="e">
        <f t="shared" si="117"/>
        <v>#N/A</v>
      </c>
      <c r="AL301" s="123" t="e">
        <f t="shared" si="117"/>
        <v>#N/A</v>
      </c>
      <c r="AM301" s="123" t="e">
        <f t="shared" si="117"/>
        <v>#N/A</v>
      </c>
      <c r="AN301" s="123" t="e">
        <f t="shared" si="117"/>
        <v>#N/A</v>
      </c>
      <c r="AO301" s="123" t="e">
        <f t="shared" si="117"/>
        <v>#N/A</v>
      </c>
      <c r="AP301" s="123" t="e">
        <f t="shared" si="117"/>
        <v>#N/A</v>
      </c>
    </row>
    <row r="302" spans="1:42" x14ac:dyDescent="0.2">
      <c r="A302" s="23" t="str">
        <f t="shared" si="114"/>
        <v>15-yr SL</v>
      </c>
      <c r="B302" s="169" cm="1">
        <f t="array" ref="B302">SUM(IF(ISNUMBER(C303:AP303),C303:AP303))</f>
        <v>47442.331125000012</v>
      </c>
      <c r="C302" s="123">
        <f t="shared" ref="C302:AP302" si="118">C294/100*$Q261</f>
        <v>1316.5246887187502</v>
      </c>
      <c r="D302" s="123">
        <f t="shared" si="118"/>
        <v>2637.0029050312501</v>
      </c>
      <c r="E302" s="123">
        <f t="shared" si="118"/>
        <v>2637.0029050312501</v>
      </c>
      <c r="F302" s="123">
        <f t="shared" si="118"/>
        <v>2637.0029050312501</v>
      </c>
      <c r="G302" s="123">
        <f t="shared" si="118"/>
        <v>2637.0029050312501</v>
      </c>
      <c r="H302" s="123">
        <f t="shared" si="118"/>
        <v>2637.0029050312501</v>
      </c>
      <c r="I302" s="123">
        <f t="shared" si="118"/>
        <v>2637.0029050312501</v>
      </c>
      <c r="J302" s="123">
        <f t="shared" si="118"/>
        <v>2637.0029050312501</v>
      </c>
      <c r="K302" s="123">
        <f t="shared" si="118"/>
        <v>2637.0029050312501</v>
      </c>
      <c r="L302" s="123">
        <f t="shared" si="118"/>
        <v>2637.0029050312501</v>
      </c>
      <c r="M302" s="123">
        <f t="shared" si="118"/>
        <v>2637.0029050312501</v>
      </c>
      <c r="N302" s="123">
        <f t="shared" si="118"/>
        <v>2633.0493774375004</v>
      </c>
      <c r="O302" s="123">
        <f t="shared" si="118"/>
        <v>2637.0029050312501</v>
      </c>
      <c r="P302" s="123">
        <f t="shared" si="118"/>
        <v>2633.0493774375004</v>
      </c>
      <c r="Q302" s="123">
        <f t="shared" si="118"/>
        <v>2637.0029050312501</v>
      </c>
      <c r="R302" s="123">
        <f t="shared" si="118"/>
        <v>1316.5246887187502</v>
      </c>
      <c r="S302" s="123">
        <f t="shared" si="118"/>
        <v>0</v>
      </c>
      <c r="T302" s="123">
        <f t="shared" si="118"/>
        <v>0</v>
      </c>
      <c r="U302" s="123">
        <f t="shared" si="118"/>
        <v>0</v>
      </c>
      <c r="V302" s="123">
        <f t="shared" si="118"/>
        <v>0</v>
      </c>
      <c r="W302" s="123">
        <f t="shared" si="118"/>
        <v>0</v>
      </c>
      <c r="X302" s="123">
        <f t="shared" si="118"/>
        <v>0</v>
      </c>
      <c r="Y302" s="123">
        <f t="shared" si="118"/>
        <v>0</v>
      </c>
      <c r="Z302" s="123">
        <f t="shared" si="118"/>
        <v>0</v>
      </c>
      <c r="AA302" s="123">
        <f t="shared" si="118"/>
        <v>0</v>
      </c>
      <c r="AB302" s="123" t="e">
        <f t="shared" si="118"/>
        <v>#N/A</v>
      </c>
      <c r="AC302" s="123" t="e">
        <f t="shared" si="118"/>
        <v>#N/A</v>
      </c>
      <c r="AD302" s="123" t="e">
        <f t="shared" si="118"/>
        <v>#N/A</v>
      </c>
      <c r="AE302" s="123" t="e">
        <f t="shared" si="118"/>
        <v>#N/A</v>
      </c>
      <c r="AF302" s="123" t="e">
        <f t="shared" si="118"/>
        <v>#N/A</v>
      </c>
      <c r="AG302" s="123" t="e">
        <f t="shared" si="118"/>
        <v>#N/A</v>
      </c>
      <c r="AH302" s="123" t="e">
        <f t="shared" si="118"/>
        <v>#N/A</v>
      </c>
      <c r="AI302" s="123" t="e">
        <f t="shared" si="118"/>
        <v>#N/A</v>
      </c>
      <c r="AJ302" s="123" t="e">
        <f t="shared" si="118"/>
        <v>#N/A</v>
      </c>
      <c r="AK302" s="123" t="e">
        <f t="shared" si="118"/>
        <v>#N/A</v>
      </c>
      <c r="AL302" s="123" t="e">
        <f t="shared" si="118"/>
        <v>#N/A</v>
      </c>
      <c r="AM302" s="123" t="e">
        <f t="shared" si="118"/>
        <v>#N/A</v>
      </c>
      <c r="AN302" s="123" t="e">
        <f t="shared" si="118"/>
        <v>#N/A</v>
      </c>
      <c r="AO302" s="123" t="e">
        <f t="shared" si="118"/>
        <v>#N/A</v>
      </c>
      <c r="AP302" s="123" t="e">
        <f t="shared" si="118"/>
        <v>#N/A</v>
      </c>
    </row>
    <row r="303" spans="1:42" x14ac:dyDescent="0.2">
      <c r="A303" s="23" t="str">
        <f t="shared" si="114"/>
        <v>20-yr SL</v>
      </c>
      <c r="B303" s="169" cm="1">
        <f t="array" ref="B303">SUM(IF(ISNUMBER(C304:AP304),C304:AP304))</f>
        <v>0</v>
      </c>
      <c r="C303" s="123">
        <f t="shared" ref="C303:AP303" si="119">C295/100*$Q262</f>
        <v>1186.0582781250002</v>
      </c>
      <c r="D303" s="123">
        <f t="shared" si="119"/>
        <v>2372.1165562500005</v>
      </c>
      <c r="E303" s="123">
        <f t="shared" si="119"/>
        <v>2372.1165562500005</v>
      </c>
      <c r="F303" s="123">
        <f t="shared" si="119"/>
        <v>2372.1165562500005</v>
      </c>
      <c r="G303" s="123">
        <f t="shared" si="119"/>
        <v>2372.1165562500005</v>
      </c>
      <c r="H303" s="123">
        <f t="shared" si="119"/>
        <v>2372.1165562500005</v>
      </c>
      <c r="I303" s="123">
        <f t="shared" si="119"/>
        <v>2372.1165562500005</v>
      </c>
      <c r="J303" s="123">
        <f t="shared" si="119"/>
        <v>2372.1165562500005</v>
      </c>
      <c r="K303" s="123">
        <f t="shared" si="119"/>
        <v>2372.1165562500005</v>
      </c>
      <c r="L303" s="123">
        <f t="shared" si="119"/>
        <v>2372.1165562500005</v>
      </c>
      <c r="M303" s="123">
        <f t="shared" si="119"/>
        <v>2372.1165562500005</v>
      </c>
      <c r="N303" s="123">
        <f t="shared" si="119"/>
        <v>2372.1165562500005</v>
      </c>
      <c r="O303" s="123">
        <f t="shared" si="119"/>
        <v>2372.1165562500005</v>
      </c>
      <c r="P303" s="123">
        <f t="shared" si="119"/>
        <v>2372.1165562500005</v>
      </c>
      <c r="Q303" s="123">
        <f t="shared" si="119"/>
        <v>2372.1165562500005</v>
      </c>
      <c r="R303" s="123">
        <f t="shared" si="119"/>
        <v>2372.1165562500005</v>
      </c>
      <c r="S303" s="123">
        <f t="shared" si="119"/>
        <v>2372.1165562500005</v>
      </c>
      <c r="T303" s="123">
        <f t="shared" si="119"/>
        <v>2372.1165562500005</v>
      </c>
      <c r="U303" s="123">
        <f t="shared" si="119"/>
        <v>2372.1165562500005</v>
      </c>
      <c r="V303" s="123">
        <f t="shared" si="119"/>
        <v>2372.1165562500005</v>
      </c>
      <c r="W303" s="123">
        <f t="shared" si="119"/>
        <v>1186.0582781250002</v>
      </c>
      <c r="X303" s="123">
        <f t="shared" si="119"/>
        <v>0</v>
      </c>
      <c r="Y303" s="123">
        <f t="shared" si="119"/>
        <v>0</v>
      </c>
      <c r="Z303" s="123">
        <f t="shared" si="119"/>
        <v>0</v>
      </c>
      <c r="AA303" s="123">
        <f t="shared" si="119"/>
        <v>0</v>
      </c>
      <c r="AB303" s="123" t="e">
        <f t="shared" si="119"/>
        <v>#N/A</v>
      </c>
      <c r="AC303" s="123" t="e">
        <f t="shared" si="119"/>
        <v>#N/A</v>
      </c>
      <c r="AD303" s="123" t="e">
        <f t="shared" si="119"/>
        <v>#N/A</v>
      </c>
      <c r="AE303" s="123" t="e">
        <f t="shared" si="119"/>
        <v>#N/A</v>
      </c>
      <c r="AF303" s="123" t="e">
        <f t="shared" si="119"/>
        <v>#N/A</v>
      </c>
      <c r="AG303" s="123" t="e">
        <f t="shared" si="119"/>
        <v>#N/A</v>
      </c>
      <c r="AH303" s="123" t="e">
        <f t="shared" si="119"/>
        <v>#N/A</v>
      </c>
      <c r="AI303" s="123" t="e">
        <f t="shared" si="119"/>
        <v>#N/A</v>
      </c>
      <c r="AJ303" s="123" t="e">
        <f t="shared" si="119"/>
        <v>#N/A</v>
      </c>
      <c r="AK303" s="123" t="e">
        <f t="shared" si="119"/>
        <v>#N/A</v>
      </c>
      <c r="AL303" s="123" t="e">
        <f t="shared" si="119"/>
        <v>#N/A</v>
      </c>
      <c r="AM303" s="123" t="e">
        <f t="shared" si="119"/>
        <v>#N/A</v>
      </c>
      <c r="AN303" s="123" t="e">
        <f t="shared" si="119"/>
        <v>#N/A</v>
      </c>
      <c r="AO303" s="123" t="e">
        <f t="shared" si="119"/>
        <v>#N/A</v>
      </c>
      <c r="AP303" s="123" t="e">
        <f t="shared" si="119"/>
        <v>#N/A</v>
      </c>
    </row>
    <row r="304" spans="1:42" x14ac:dyDescent="0.2">
      <c r="A304" s="23" t="str">
        <f t="shared" si="114"/>
        <v>39-yr SL</v>
      </c>
      <c r="B304" s="169" cm="1">
        <f t="array" ref="B304">SUM(IF(ISNUMBER(C306:AP306),C306:AP306))</f>
        <v>0</v>
      </c>
      <c r="C304" s="123">
        <f t="shared" ref="C304:AP304" si="120">C296/100*$Q263</f>
        <v>0</v>
      </c>
      <c r="D304" s="123">
        <f t="shared" si="120"/>
        <v>0</v>
      </c>
      <c r="E304" s="123">
        <f t="shared" si="120"/>
        <v>0</v>
      </c>
      <c r="F304" s="123">
        <f t="shared" si="120"/>
        <v>0</v>
      </c>
      <c r="G304" s="123">
        <f t="shared" si="120"/>
        <v>0</v>
      </c>
      <c r="H304" s="123">
        <f t="shared" si="120"/>
        <v>0</v>
      </c>
      <c r="I304" s="123">
        <f t="shared" si="120"/>
        <v>0</v>
      </c>
      <c r="J304" s="123">
        <f t="shared" si="120"/>
        <v>0</v>
      </c>
      <c r="K304" s="123">
        <f t="shared" si="120"/>
        <v>0</v>
      </c>
      <c r="L304" s="123">
        <f t="shared" si="120"/>
        <v>0</v>
      </c>
      <c r="M304" s="123">
        <f t="shared" si="120"/>
        <v>0</v>
      </c>
      <c r="N304" s="123">
        <f t="shared" si="120"/>
        <v>0</v>
      </c>
      <c r="O304" s="123">
        <f t="shared" si="120"/>
        <v>0</v>
      </c>
      <c r="P304" s="123">
        <f t="shared" si="120"/>
        <v>0</v>
      </c>
      <c r="Q304" s="123">
        <f t="shared" si="120"/>
        <v>0</v>
      </c>
      <c r="R304" s="123">
        <f t="shared" si="120"/>
        <v>0</v>
      </c>
      <c r="S304" s="123">
        <f t="shared" si="120"/>
        <v>0</v>
      </c>
      <c r="T304" s="123">
        <f t="shared" si="120"/>
        <v>0</v>
      </c>
      <c r="U304" s="123">
        <f t="shared" si="120"/>
        <v>0</v>
      </c>
      <c r="V304" s="123">
        <f t="shared" si="120"/>
        <v>0</v>
      </c>
      <c r="W304" s="123">
        <f t="shared" si="120"/>
        <v>0</v>
      </c>
      <c r="X304" s="123">
        <f t="shared" si="120"/>
        <v>0</v>
      </c>
      <c r="Y304" s="123">
        <f t="shared" si="120"/>
        <v>0</v>
      </c>
      <c r="Z304" s="123">
        <f t="shared" si="120"/>
        <v>0</v>
      </c>
      <c r="AA304" s="123">
        <f t="shared" si="120"/>
        <v>0</v>
      </c>
      <c r="AB304" s="123" t="e">
        <f t="shared" si="120"/>
        <v>#N/A</v>
      </c>
      <c r="AC304" s="123" t="e">
        <f t="shared" si="120"/>
        <v>#N/A</v>
      </c>
      <c r="AD304" s="123" t="e">
        <f t="shared" si="120"/>
        <v>#N/A</v>
      </c>
      <c r="AE304" s="123" t="e">
        <f t="shared" si="120"/>
        <v>#N/A</v>
      </c>
      <c r="AF304" s="123" t="e">
        <f t="shared" si="120"/>
        <v>#N/A</v>
      </c>
      <c r="AG304" s="123" t="e">
        <f t="shared" si="120"/>
        <v>#N/A</v>
      </c>
      <c r="AH304" s="123" t="e">
        <f t="shared" si="120"/>
        <v>#N/A</v>
      </c>
      <c r="AI304" s="123" t="e">
        <f t="shared" si="120"/>
        <v>#N/A</v>
      </c>
      <c r="AJ304" s="123" t="e">
        <f t="shared" si="120"/>
        <v>#N/A</v>
      </c>
      <c r="AK304" s="123" t="e">
        <f t="shared" si="120"/>
        <v>#N/A</v>
      </c>
      <c r="AL304" s="123" t="e">
        <f t="shared" si="120"/>
        <v>#N/A</v>
      </c>
      <c r="AM304" s="123" t="e">
        <f t="shared" si="120"/>
        <v>#N/A</v>
      </c>
      <c r="AN304" s="123" t="e">
        <f t="shared" si="120"/>
        <v>#N/A</v>
      </c>
      <c r="AO304" s="123" t="e">
        <f t="shared" si="120"/>
        <v>#N/A</v>
      </c>
      <c r="AP304" s="123" t="e">
        <f t="shared" si="120"/>
        <v>#N/A</v>
      </c>
    </row>
    <row r="305" spans="1:42" x14ac:dyDescent="0.2">
      <c r="A305" s="23" t="s">
        <v>367</v>
      </c>
      <c r="B305" s="169" cm="1">
        <f t="array" ref="B305">SUM(IF(ISNUMBER(C307:AP307),C307:AP307))</f>
        <v>1320483.7512511322</v>
      </c>
      <c r="C305" s="123">
        <f t="shared" ref="C305:AP305" si="121">IF(C2&lt;=analysis_period,C297/100*$Q$265,0)</f>
        <v>0</v>
      </c>
      <c r="D305" s="123">
        <f t="shared" si="121"/>
        <v>0</v>
      </c>
      <c r="E305" s="123">
        <f t="shared" si="121"/>
        <v>0</v>
      </c>
      <c r="F305" s="123">
        <f t="shared" si="121"/>
        <v>0</v>
      </c>
      <c r="G305" s="123">
        <f t="shared" si="121"/>
        <v>0</v>
      </c>
      <c r="H305" s="123">
        <f t="shared" si="121"/>
        <v>0</v>
      </c>
      <c r="I305" s="123">
        <f t="shared" si="121"/>
        <v>0</v>
      </c>
      <c r="J305" s="123">
        <f t="shared" si="121"/>
        <v>0</v>
      </c>
      <c r="K305" s="123">
        <f t="shared" si="121"/>
        <v>0</v>
      </c>
      <c r="L305" s="123">
        <f t="shared" si="121"/>
        <v>0</v>
      </c>
      <c r="M305" s="123">
        <f t="shared" si="121"/>
        <v>0</v>
      </c>
      <c r="N305" s="123">
        <f t="shared" si="121"/>
        <v>0</v>
      </c>
      <c r="O305" s="123">
        <f t="shared" si="121"/>
        <v>0</v>
      </c>
      <c r="P305" s="123">
        <f t="shared" si="121"/>
        <v>0</v>
      </c>
      <c r="Q305" s="123">
        <f t="shared" si="121"/>
        <v>0</v>
      </c>
      <c r="R305" s="123">
        <f t="shared" si="121"/>
        <v>0</v>
      </c>
      <c r="S305" s="123">
        <f t="shared" si="121"/>
        <v>0</v>
      </c>
      <c r="T305" s="123">
        <f t="shared" si="121"/>
        <v>0</v>
      </c>
      <c r="U305" s="123">
        <f t="shared" si="121"/>
        <v>0</v>
      </c>
      <c r="V305" s="123">
        <f t="shared" si="121"/>
        <v>0</v>
      </c>
      <c r="W305" s="123">
        <f t="shared" si="121"/>
        <v>0</v>
      </c>
      <c r="X305" s="123">
        <f t="shared" si="121"/>
        <v>0</v>
      </c>
      <c r="Y305" s="123">
        <f t="shared" si="121"/>
        <v>0</v>
      </c>
      <c r="Z305" s="123">
        <f t="shared" si="121"/>
        <v>0</v>
      </c>
      <c r="AA305" s="123">
        <f t="shared" si="121"/>
        <v>0</v>
      </c>
      <c r="AB305" s="123">
        <f t="shared" si="121"/>
        <v>0</v>
      </c>
      <c r="AC305" s="123">
        <f t="shared" si="121"/>
        <v>0</v>
      </c>
      <c r="AD305" s="123">
        <f t="shared" si="121"/>
        <v>0</v>
      </c>
      <c r="AE305" s="123">
        <f t="shared" si="121"/>
        <v>0</v>
      </c>
      <c r="AF305" s="123">
        <f t="shared" si="121"/>
        <v>0</v>
      </c>
      <c r="AG305" s="123">
        <f t="shared" si="121"/>
        <v>0</v>
      </c>
      <c r="AH305" s="123">
        <f t="shared" si="121"/>
        <v>0</v>
      </c>
      <c r="AI305" s="123">
        <f t="shared" si="121"/>
        <v>0</v>
      </c>
      <c r="AJ305" s="123">
        <f t="shared" si="121"/>
        <v>0</v>
      </c>
      <c r="AK305" s="123">
        <f t="shared" si="121"/>
        <v>0</v>
      </c>
      <c r="AL305" s="123">
        <f t="shared" si="121"/>
        <v>0</v>
      </c>
      <c r="AM305" s="123">
        <f t="shared" si="121"/>
        <v>0</v>
      </c>
      <c r="AN305" s="123">
        <f t="shared" si="121"/>
        <v>0</v>
      </c>
      <c r="AO305" s="123">
        <f t="shared" si="121"/>
        <v>0</v>
      </c>
      <c r="AP305" s="123">
        <f t="shared" si="121"/>
        <v>0</v>
      </c>
    </row>
    <row r="306" spans="1:42" x14ac:dyDescent="0.2">
      <c r="A306" s="23" t="s">
        <v>85</v>
      </c>
      <c r="B306" s="169" cm="1">
        <f t="array" ref="B306">SUM(IF(ISNUMBER(C308:AP308),C308:AP308))</f>
        <v>0</v>
      </c>
      <c r="C306" s="124">
        <f>P265</f>
        <v>0</v>
      </c>
      <c r="D306" s="124">
        <v>0</v>
      </c>
      <c r="E306" s="124">
        <v>0</v>
      </c>
      <c r="F306" s="124">
        <v>0</v>
      </c>
      <c r="G306" s="124">
        <v>0</v>
      </c>
      <c r="H306" s="124">
        <v>0</v>
      </c>
      <c r="I306" s="124">
        <v>0</v>
      </c>
      <c r="J306" s="124">
        <v>0</v>
      </c>
      <c r="K306" s="124">
        <v>0</v>
      </c>
      <c r="L306" s="124">
        <v>0</v>
      </c>
      <c r="M306" s="124">
        <v>0</v>
      </c>
      <c r="N306" s="124">
        <v>0</v>
      </c>
      <c r="O306" s="124">
        <v>0</v>
      </c>
      <c r="P306" s="124">
        <v>0</v>
      </c>
      <c r="Q306" s="124">
        <v>0</v>
      </c>
      <c r="R306" s="124">
        <v>0</v>
      </c>
      <c r="S306" s="124">
        <v>0</v>
      </c>
      <c r="T306" s="124">
        <v>0</v>
      </c>
      <c r="U306" s="124">
        <v>0</v>
      </c>
      <c r="V306" s="124">
        <v>0</v>
      </c>
      <c r="W306" s="124">
        <v>0</v>
      </c>
      <c r="X306" s="124">
        <v>0</v>
      </c>
      <c r="Y306" s="124">
        <v>0</v>
      </c>
      <c r="Z306" s="124">
        <v>0</v>
      </c>
      <c r="AA306" s="124">
        <v>0</v>
      </c>
      <c r="AB306" s="124">
        <v>0</v>
      </c>
      <c r="AC306" s="124">
        <v>0</v>
      </c>
      <c r="AD306" s="124">
        <v>0</v>
      </c>
      <c r="AE306" s="124">
        <v>0</v>
      </c>
      <c r="AF306" s="124">
        <v>0</v>
      </c>
      <c r="AG306" s="124">
        <v>0</v>
      </c>
      <c r="AH306" s="124">
        <v>0</v>
      </c>
      <c r="AI306" s="124">
        <v>0</v>
      </c>
      <c r="AJ306" s="124">
        <v>0</v>
      </c>
      <c r="AK306" s="124">
        <v>0</v>
      </c>
      <c r="AL306" s="124">
        <v>0</v>
      </c>
      <c r="AM306" s="124">
        <v>0</v>
      </c>
      <c r="AN306" s="124">
        <v>0</v>
      </c>
      <c r="AO306" s="124">
        <v>0</v>
      </c>
      <c r="AP306" s="124">
        <v>0</v>
      </c>
    </row>
    <row r="307" spans="1:42" x14ac:dyDescent="0.2">
      <c r="A307" s="22"/>
      <c r="B307" s="173" cm="1">
        <f t="array" ref="B307">SUM(IF(ISNUMBER(C308:AP308),C308:AP308))</f>
        <v>0</v>
      </c>
      <c r="C307" s="123">
        <f>SUM(C299:C306)</f>
        <v>245644.52998246878</v>
      </c>
      <c r="D307" s="123">
        <f t="shared" ref="D307:AP307" si="122">SUM(D299:D306)</f>
        <v>394392.05216971878</v>
      </c>
      <c r="E307" s="123">
        <f t="shared" si="122"/>
        <v>239314.93230487499</v>
      </c>
      <c r="F307" s="123">
        <f t="shared" si="122"/>
        <v>146202.24112239372</v>
      </c>
      <c r="G307" s="123">
        <f t="shared" si="122"/>
        <v>146019.58814756249</v>
      </c>
      <c r="H307" s="123">
        <f t="shared" si="122"/>
        <v>76170.244032224975</v>
      </c>
      <c r="I307" s="123">
        <f t="shared" si="122"/>
        <v>6408.6682294687507</v>
      </c>
      <c r="J307" s="123">
        <f t="shared" si="122"/>
        <v>6408.6682294687507</v>
      </c>
      <c r="K307" s="123">
        <f t="shared" si="122"/>
        <v>6411.040346025</v>
      </c>
      <c r="L307" s="123">
        <f t="shared" si="122"/>
        <v>6408.6682294687507</v>
      </c>
      <c r="M307" s="123">
        <f t="shared" si="122"/>
        <v>6411.040346025</v>
      </c>
      <c r="N307" s="123">
        <f t="shared" si="122"/>
        <v>6404.7147018750011</v>
      </c>
      <c r="O307" s="123">
        <f t="shared" si="122"/>
        <v>6411.040346025</v>
      </c>
      <c r="P307" s="123">
        <f t="shared" si="122"/>
        <v>6404.7147018750011</v>
      </c>
      <c r="Q307" s="123">
        <f t="shared" si="122"/>
        <v>6408.6682294687507</v>
      </c>
      <c r="R307" s="123">
        <f t="shared" si="122"/>
        <v>4388.4156290625006</v>
      </c>
      <c r="S307" s="123">
        <f t="shared" si="122"/>
        <v>2372.1165562500005</v>
      </c>
      <c r="T307" s="123">
        <f t="shared" si="122"/>
        <v>2372.1165562500005</v>
      </c>
      <c r="U307" s="123">
        <f t="shared" si="122"/>
        <v>2372.1165562500005</v>
      </c>
      <c r="V307" s="123">
        <f t="shared" si="122"/>
        <v>2372.1165562500005</v>
      </c>
      <c r="W307" s="123">
        <f t="shared" si="122"/>
        <v>1186.0582781250002</v>
      </c>
      <c r="X307" s="123">
        <f t="shared" si="122"/>
        <v>0</v>
      </c>
      <c r="Y307" s="123">
        <f t="shared" si="122"/>
        <v>0</v>
      </c>
      <c r="Z307" s="123">
        <f t="shared" si="122"/>
        <v>0</v>
      </c>
      <c r="AA307" s="123">
        <f t="shared" si="122"/>
        <v>0</v>
      </c>
      <c r="AB307" s="123" t="e">
        <f t="shared" si="122"/>
        <v>#N/A</v>
      </c>
      <c r="AC307" s="123" t="e">
        <f t="shared" si="122"/>
        <v>#N/A</v>
      </c>
      <c r="AD307" s="123" t="e">
        <f t="shared" si="122"/>
        <v>#N/A</v>
      </c>
      <c r="AE307" s="123" t="e">
        <f t="shared" si="122"/>
        <v>#N/A</v>
      </c>
      <c r="AF307" s="123" t="e">
        <f t="shared" si="122"/>
        <v>#N/A</v>
      </c>
      <c r="AG307" s="123" t="e">
        <f t="shared" si="122"/>
        <v>#N/A</v>
      </c>
      <c r="AH307" s="123" t="e">
        <f t="shared" si="122"/>
        <v>#N/A</v>
      </c>
      <c r="AI307" s="123" t="e">
        <f t="shared" si="122"/>
        <v>#N/A</v>
      </c>
      <c r="AJ307" s="123" t="e">
        <f t="shared" si="122"/>
        <v>#N/A</v>
      </c>
      <c r="AK307" s="123" t="e">
        <f t="shared" si="122"/>
        <v>#N/A</v>
      </c>
      <c r="AL307" s="123" t="e">
        <f t="shared" si="122"/>
        <v>#N/A</v>
      </c>
      <c r="AM307" s="123" t="e">
        <f t="shared" si="122"/>
        <v>#N/A</v>
      </c>
      <c r="AN307" s="123" t="e">
        <f t="shared" si="122"/>
        <v>#N/A</v>
      </c>
      <c r="AO307" s="123" t="e">
        <f t="shared" si="122"/>
        <v>#N/A</v>
      </c>
      <c r="AP307" s="123" t="e">
        <f t="shared" si="122"/>
        <v>#N/A</v>
      </c>
    </row>
    <row r="308" spans="1:42" x14ac:dyDescent="0.2">
      <c r="A308" s="22"/>
    </row>
    <row r="309" spans="1:42" x14ac:dyDescent="0.2">
      <c r="A309" s="18" t="s">
        <v>72</v>
      </c>
    </row>
    <row r="310" spans="1:42" x14ac:dyDescent="0.2">
      <c r="A310" s="22" t="s">
        <v>74</v>
      </c>
      <c r="B310" s="27" t="str">
        <f>equip_reserve_depr_sta</f>
        <v>5-yr MACRS</v>
      </c>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row>
    <row r="311" spans="1:42" x14ac:dyDescent="0.2">
      <c r="A311" s="22" t="s">
        <v>75</v>
      </c>
      <c r="B311" s="175">
        <f t="shared" ref="B311:AP311" si="123">B2</f>
        <v>0</v>
      </c>
      <c r="C311" s="175">
        <f t="shared" si="123"/>
        <v>1</v>
      </c>
      <c r="D311" s="175">
        <f t="shared" si="123"/>
        <v>2</v>
      </c>
      <c r="E311" s="175">
        <f t="shared" si="123"/>
        <v>3</v>
      </c>
      <c r="F311" s="175">
        <f t="shared" si="123"/>
        <v>4</v>
      </c>
      <c r="G311" s="175">
        <f t="shared" si="123"/>
        <v>5</v>
      </c>
      <c r="H311" s="175">
        <f t="shared" si="123"/>
        <v>6</v>
      </c>
      <c r="I311" s="175">
        <f t="shared" si="123"/>
        <v>7</v>
      </c>
      <c r="J311" s="175">
        <f t="shared" si="123"/>
        <v>8</v>
      </c>
      <c r="K311" s="175">
        <f t="shared" si="123"/>
        <v>9</v>
      </c>
      <c r="L311" s="175">
        <f t="shared" si="123"/>
        <v>10</v>
      </c>
      <c r="M311" s="175">
        <f t="shared" si="123"/>
        <v>11</v>
      </c>
      <c r="N311" s="175">
        <f t="shared" si="123"/>
        <v>12</v>
      </c>
      <c r="O311" s="175">
        <f t="shared" si="123"/>
        <v>13</v>
      </c>
      <c r="P311" s="175">
        <f t="shared" si="123"/>
        <v>14</v>
      </c>
      <c r="Q311" s="175">
        <f t="shared" si="123"/>
        <v>15</v>
      </c>
      <c r="R311" s="175">
        <f t="shared" si="123"/>
        <v>16</v>
      </c>
      <c r="S311" s="175">
        <f t="shared" si="123"/>
        <v>17</v>
      </c>
      <c r="T311" s="175">
        <f t="shared" si="123"/>
        <v>18</v>
      </c>
      <c r="U311" s="175">
        <f t="shared" si="123"/>
        <v>19</v>
      </c>
      <c r="V311" s="175">
        <f t="shared" si="123"/>
        <v>20</v>
      </c>
      <c r="W311" s="175">
        <f t="shared" si="123"/>
        <v>21</v>
      </c>
      <c r="X311" s="175">
        <f t="shared" si="123"/>
        <v>22</v>
      </c>
      <c r="Y311" s="175">
        <f t="shared" si="123"/>
        <v>23</v>
      </c>
      <c r="Z311" s="175">
        <f t="shared" si="123"/>
        <v>24</v>
      </c>
      <c r="AA311" s="175">
        <f t="shared" si="123"/>
        <v>25</v>
      </c>
      <c r="AB311" s="175" t="str">
        <f t="shared" si="123"/>
        <v/>
      </c>
      <c r="AC311" s="175" t="str">
        <f t="shared" si="123"/>
        <v/>
      </c>
      <c r="AD311" s="175" t="str">
        <f t="shared" si="123"/>
        <v/>
      </c>
      <c r="AE311" s="175" t="str">
        <f t="shared" si="123"/>
        <v/>
      </c>
      <c r="AF311" s="175" t="str">
        <f t="shared" si="123"/>
        <v/>
      </c>
      <c r="AG311" s="175" t="str">
        <f t="shared" si="123"/>
        <v/>
      </c>
      <c r="AH311" s="175" t="str">
        <f t="shared" si="123"/>
        <v/>
      </c>
      <c r="AI311" s="175" t="str">
        <f t="shared" si="123"/>
        <v/>
      </c>
      <c r="AJ311" s="175" t="str">
        <f t="shared" si="123"/>
        <v/>
      </c>
      <c r="AK311" s="175" t="str">
        <f t="shared" si="123"/>
        <v/>
      </c>
      <c r="AL311" s="175" t="str">
        <f t="shared" si="123"/>
        <v/>
      </c>
      <c r="AM311" s="175" t="str">
        <f t="shared" si="123"/>
        <v/>
      </c>
      <c r="AN311" s="175" t="str">
        <f t="shared" si="123"/>
        <v/>
      </c>
      <c r="AO311" s="175" t="str">
        <f t="shared" si="123"/>
        <v/>
      </c>
      <c r="AP311" s="175" t="str">
        <f t="shared" si="123"/>
        <v/>
      </c>
    </row>
    <row r="312" spans="1:42" x14ac:dyDescent="0.2">
      <c r="A312" s="22" t="s">
        <v>187</v>
      </c>
      <c r="B312" s="174">
        <v>0</v>
      </c>
      <c r="C312" s="170">
        <f t="shared" ref="C312:AP312" si="124">IF($B$310=$A291,C291,0)+IF($B$310=$A292,C292,0)+IF($B$310=$A293,C293,0)+IF($B$310=$A294,C294,0)+IF($B$310=$A295,C295,0)+IF($B$310=$A296,C296,0)</f>
        <v>20</v>
      </c>
      <c r="D312" s="170">
        <f t="shared" si="124"/>
        <v>32</v>
      </c>
      <c r="E312" s="170">
        <f t="shared" si="124"/>
        <v>19.2</v>
      </c>
      <c r="F312" s="170">
        <f t="shared" si="124"/>
        <v>11.52</v>
      </c>
      <c r="G312" s="170">
        <f t="shared" si="124"/>
        <v>11.52</v>
      </c>
      <c r="H312" s="170">
        <f t="shared" si="124"/>
        <v>5.76</v>
      </c>
      <c r="I312" s="170">
        <f t="shared" si="124"/>
        <v>0</v>
      </c>
      <c r="J312" s="170">
        <f t="shared" si="124"/>
        <v>0</v>
      </c>
      <c r="K312" s="170">
        <f t="shared" si="124"/>
        <v>0</v>
      </c>
      <c r="L312" s="170">
        <f t="shared" si="124"/>
        <v>0</v>
      </c>
      <c r="M312" s="170">
        <f t="shared" si="124"/>
        <v>0</v>
      </c>
      <c r="N312" s="170">
        <f t="shared" si="124"/>
        <v>0</v>
      </c>
      <c r="O312" s="170">
        <f t="shared" si="124"/>
        <v>0</v>
      </c>
      <c r="P312" s="170">
        <f t="shared" si="124"/>
        <v>0</v>
      </c>
      <c r="Q312" s="170">
        <f t="shared" si="124"/>
        <v>0</v>
      </c>
      <c r="R312" s="170">
        <f t="shared" si="124"/>
        <v>0</v>
      </c>
      <c r="S312" s="170">
        <f t="shared" si="124"/>
        <v>0</v>
      </c>
      <c r="T312" s="170">
        <f t="shared" si="124"/>
        <v>0</v>
      </c>
      <c r="U312" s="170">
        <f t="shared" si="124"/>
        <v>0</v>
      </c>
      <c r="V312" s="170">
        <f t="shared" si="124"/>
        <v>0</v>
      </c>
      <c r="W312" s="170">
        <f t="shared" si="124"/>
        <v>0</v>
      </c>
      <c r="X312" s="170">
        <f t="shared" si="124"/>
        <v>0</v>
      </c>
      <c r="Y312" s="170">
        <f t="shared" si="124"/>
        <v>0</v>
      </c>
      <c r="Z312" s="170">
        <f t="shared" si="124"/>
        <v>0</v>
      </c>
      <c r="AA312" s="170">
        <f t="shared" si="124"/>
        <v>0</v>
      </c>
      <c r="AB312" s="170" t="e">
        <f t="shared" si="124"/>
        <v>#N/A</v>
      </c>
      <c r="AC312" s="170" t="e">
        <f t="shared" si="124"/>
        <v>#N/A</v>
      </c>
      <c r="AD312" s="170" t="e">
        <f t="shared" si="124"/>
        <v>#N/A</v>
      </c>
      <c r="AE312" s="170" t="e">
        <f t="shared" si="124"/>
        <v>#N/A</v>
      </c>
      <c r="AF312" s="170" t="e">
        <f t="shared" si="124"/>
        <v>#N/A</v>
      </c>
      <c r="AG312" s="170" t="e">
        <f t="shared" si="124"/>
        <v>#N/A</v>
      </c>
      <c r="AH312" s="170" t="e">
        <f t="shared" si="124"/>
        <v>#N/A</v>
      </c>
      <c r="AI312" s="170" t="e">
        <f t="shared" si="124"/>
        <v>#N/A</v>
      </c>
      <c r="AJ312" s="170" t="e">
        <f t="shared" si="124"/>
        <v>#N/A</v>
      </c>
      <c r="AK312" s="170" t="e">
        <f t="shared" si="124"/>
        <v>#N/A</v>
      </c>
      <c r="AL312" s="170" t="e">
        <f t="shared" si="124"/>
        <v>#N/A</v>
      </c>
      <c r="AM312" s="170" t="e">
        <f t="shared" si="124"/>
        <v>#N/A</v>
      </c>
      <c r="AN312" s="170" t="e">
        <f t="shared" si="124"/>
        <v>#N/A</v>
      </c>
      <c r="AO312" s="170" t="e">
        <f t="shared" si="124"/>
        <v>#N/A</v>
      </c>
      <c r="AP312" s="170" t="e">
        <f t="shared" si="124"/>
        <v>#N/A</v>
      </c>
    </row>
    <row r="313" spans="1:42" x14ac:dyDescent="0.2">
      <c r="A313" s="22"/>
      <c r="B313" s="28"/>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row>
    <row r="314" spans="1:42" x14ac:dyDescent="0.2">
      <c r="A314" s="18" t="s">
        <v>87</v>
      </c>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row>
    <row r="315" spans="1:42" x14ac:dyDescent="0.2">
      <c r="A315" s="22" t="s">
        <v>73</v>
      </c>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row>
    <row r="316" spans="1:42" x14ac:dyDescent="0.2">
      <c r="A316" s="4">
        <v>1</v>
      </c>
      <c r="B316" s="4">
        <v>0</v>
      </c>
      <c r="C316" s="161">
        <f>IF(C$2&lt;=analysis_period,IF(SUM($C651:C651)&gt;0,B316+1,0),0)</f>
        <v>0</v>
      </c>
      <c r="D316" s="161">
        <f>IF(D$2&lt;=analysis_period,IF(SUM($C651:D651)&gt;0,C316+1,0),0)</f>
        <v>0</v>
      </c>
      <c r="E316" s="161">
        <f>IF(E$2&lt;=analysis_period,IF(SUM($C651:E651)&gt;0,D316+1,0),0)</f>
        <v>0</v>
      </c>
      <c r="F316" s="161">
        <f>IF(F$2&lt;=analysis_period,IF(SUM($C651:F651)&gt;0,E316+1,0),0)</f>
        <v>0</v>
      </c>
      <c r="G316" s="161">
        <f>IF(G$2&lt;=analysis_period,IF(SUM($C651:G651)&gt;0,F316+1,0),0)</f>
        <v>0</v>
      </c>
      <c r="H316" s="161">
        <f>IF(H$2&lt;=analysis_period,IF(SUM($C651:H651)&gt;0,G316+1,0),0)</f>
        <v>0</v>
      </c>
      <c r="I316" s="161">
        <f>IF(I$2&lt;=analysis_period,IF(SUM($C651:I651)&gt;0,H316+1,0),0)</f>
        <v>0</v>
      </c>
      <c r="J316" s="161">
        <f>IF(J$2&lt;=analysis_period,IF(SUM($C651:J651)&gt;0,I316+1,0),0)</f>
        <v>0</v>
      </c>
      <c r="K316" s="161">
        <f>IF(K$2&lt;=analysis_period,IF(SUM($C651:K651)&gt;0,J316+1,0),0)</f>
        <v>0</v>
      </c>
      <c r="L316" s="161">
        <f>IF(L$2&lt;=analysis_period,IF(SUM($C651:L651)&gt;0,K316+1,0),0)</f>
        <v>0</v>
      </c>
      <c r="M316" s="161">
        <f>IF(M$2&lt;=analysis_period,IF(SUM($C651:M651)&gt;0,L316+1,0),0)</f>
        <v>0</v>
      </c>
      <c r="N316" s="161">
        <f>IF(N$2&lt;=analysis_period,IF(SUM($C651:N651)&gt;0,M316+1,0),0)</f>
        <v>0</v>
      </c>
      <c r="O316" s="161">
        <f>IF(O$2&lt;=analysis_period,IF(SUM($C651:O651)&gt;0,N316+1,0),0)</f>
        <v>0</v>
      </c>
      <c r="P316" s="161">
        <f>IF(P$2&lt;=analysis_period,IF(SUM($C651:P651)&gt;0,O316+1,0),0)</f>
        <v>0</v>
      </c>
      <c r="Q316" s="161">
        <f>IF(Q$2&lt;=analysis_period,IF(SUM($C651:Q651)&gt;0,P316+1,0),0)</f>
        <v>1</v>
      </c>
      <c r="R316" s="161">
        <f>IF(R$2&lt;=analysis_period,IF(SUM($C651:R651)&gt;0,Q316+1,0),0)</f>
        <v>2</v>
      </c>
      <c r="S316" s="161">
        <f>IF(S$2&lt;=analysis_period,IF(SUM($C651:S651)&gt;0,R316+1,0),0)</f>
        <v>3</v>
      </c>
      <c r="T316" s="161">
        <f>IF(T$2&lt;=analysis_period,IF(SUM($C651:T651)&gt;0,S316+1,0),0)</f>
        <v>4</v>
      </c>
      <c r="U316" s="161">
        <f>IF(U$2&lt;=analysis_period,IF(SUM($C651:U651)&gt;0,T316+1,0),0)</f>
        <v>5</v>
      </c>
      <c r="V316" s="161">
        <f>IF(V$2&lt;=analysis_period,IF(SUM($C651:V651)&gt;0,U316+1,0),0)</f>
        <v>6</v>
      </c>
      <c r="W316" s="161">
        <f>IF(W$2&lt;=analysis_period,IF(SUM($C651:W651)&gt;0,V316+1,0),0)</f>
        <v>7</v>
      </c>
      <c r="X316" s="161">
        <f>IF(X$2&lt;=analysis_period,IF(SUM($C651:X651)&gt;0,W316+1,0),0)</f>
        <v>8</v>
      </c>
      <c r="Y316" s="161">
        <f>IF(Y$2&lt;=analysis_period,IF(SUM($C651:Y651)&gt;0,X316+1,0),0)</f>
        <v>9</v>
      </c>
      <c r="Z316" s="161">
        <f>IF(Z$2&lt;=analysis_period,IF(SUM($C651:Z651)&gt;0,Y316+1,0),0)</f>
        <v>10</v>
      </c>
      <c r="AA316" s="161">
        <f>IF(AA$2&lt;=analysis_period,IF(SUM($C651:AA651)&gt;0,Z316+1,0),0)</f>
        <v>11</v>
      </c>
      <c r="AB316" s="161">
        <f>IF(AB$2&lt;=analysis_period,IF(SUM($C651:AB651)&gt;0,AA316+1,0),0)</f>
        <v>0</v>
      </c>
      <c r="AC316" s="161">
        <f>IF(AC$2&lt;=analysis_period,IF(SUM($C651:AC651)&gt;0,AB316+1,0),0)</f>
        <v>0</v>
      </c>
      <c r="AD316" s="161">
        <f>IF(AD$2&lt;=analysis_period,IF(SUM($C651:AD651)&gt;0,AC316+1,0),0)</f>
        <v>0</v>
      </c>
      <c r="AE316" s="161">
        <f>IF(AE$2&lt;=analysis_period,IF(SUM($C651:AE651)&gt;0,AD316+1,0),0)</f>
        <v>0</v>
      </c>
      <c r="AF316" s="161">
        <f>IF(AF$2&lt;=analysis_period,IF(SUM($C651:AF651)&gt;0,AE316+1,0),0)</f>
        <v>0</v>
      </c>
      <c r="AG316" s="161">
        <f>IF(AG$2&lt;=analysis_period,IF(SUM($C651:AG651)&gt;0,AF316+1,0),0)</f>
        <v>0</v>
      </c>
      <c r="AH316" s="161">
        <f>IF(AH$2&lt;=analysis_period,IF(SUM($C651:AH651)&gt;0,AG316+1,0),0)</f>
        <v>0</v>
      </c>
      <c r="AI316" s="161">
        <f>IF(AI$2&lt;=analysis_period,IF(SUM($C651:AI651)&gt;0,AH316+1,0),0)</f>
        <v>0</v>
      </c>
      <c r="AJ316" s="161">
        <f>IF(AJ$2&lt;=analysis_period,IF(SUM($C651:AJ651)&gt;0,AI316+1,0),0)</f>
        <v>0</v>
      </c>
      <c r="AK316" s="161">
        <f>IF(AK$2&lt;=analysis_period,IF(SUM($C651:AK651)&gt;0,AJ316+1,0),0)</f>
        <v>0</v>
      </c>
      <c r="AL316" s="161">
        <f>IF(AL$2&lt;=analysis_period,IF(SUM($C651:AL651)&gt;0,AK316+1,0),0)</f>
        <v>0</v>
      </c>
      <c r="AM316" s="161">
        <f>IF(AM$2&lt;=analysis_period,IF(SUM($C651:AM651)&gt;0,AL316+1,0),0)</f>
        <v>0</v>
      </c>
      <c r="AN316" s="161">
        <f>IF(AN$2&lt;=analysis_period,IF(SUM($C651:AN651)&gt;0,AM316+1,0),0)</f>
        <v>0</v>
      </c>
      <c r="AO316" s="161">
        <f>IF(AO$2&lt;=analysis_period,IF(SUM($C651:AO651)&gt;0,AN316+1,0),0)</f>
        <v>0</v>
      </c>
      <c r="AP316" s="161">
        <f>IF(AP$2&lt;=analysis_period,IF(SUM($C651:AP651)&gt;0,AO316+1,0),0)</f>
        <v>0</v>
      </c>
    </row>
    <row r="317" spans="1:42" x14ac:dyDescent="0.2">
      <c r="A317" s="4">
        <f>A316+1</f>
        <v>2</v>
      </c>
      <c r="B317" s="4">
        <v>0</v>
      </c>
      <c r="C317" s="161">
        <f>IF(C$2&lt;=analysis_period,IF(SUM($C652:C652)&gt;0,B317+1,0),0)</f>
        <v>0</v>
      </c>
      <c r="D317" s="161">
        <f>IF(D$2&lt;=analysis_period,IF(SUM($C652:D652)&gt;0,C317+1,0),0)</f>
        <v>0</v>
      </c>
      <c r="E317" s="161">
        <f>IF(E$2&lt;=analysis_period,IF(SUM($C652:E652)&gt;0,D317+1,0),0)</f>
        <v>0</v>
      </c>
      <c r="F317" s="161">
        <f>IF(F$2&lt;=analysis_period,IF(SUM($C652:F652)&gt;0,E317+1,0),0)</f>
        <v>0</v>
      </c>
      <c r="G317" s="161">
        <f>IF(G$2&lt;=analysis_period,IF(SUM($C652:G652)&gt;0,F317+1,0),0)</f>
        <v>0</v>
      </c>
      <c r="H317" s="161">
        <f>IF(H$2&lt;=analysis_period,IF(SUM($C652:H652)&gt;0,G317+1,0),0)</f>
        <v>0</v>
      </c>
      <c r="I317" s="161">
        <f>IF(I$2&lt;=analysis_period,IF(SUM($C652:I652)&gt;0,H317+1,0),0)</f>
        <v>0</v>
      </c>
      <c r="J317" s="161">
        <f>IF(J$2&lt;=analysis_period,IF(SUM($C652:J652)&gt;0,I317+1,0),0)</f>
        <v>0</v>
      </c>
      <c r="K317" s="161">
        <f>IF(K$2&lt;=analysis_period,IF(SUM($C652:K652)&gt;0,J317+1,0),0)</f>
        <v>0</v>
      </c>
      <c r="L317" s="161">
        <f>IF(L$2&lt;=analysis_period,IF(SUM($C652:L652)&gt;0,K317+1,0),0)</f>
        <v>0</v>
      </c>
      <c r="M317" s="161">
        <f>IF(M$2&lt;=analysis_period,IF(SUM($C652:M652)&gt;0,L317+1,0),0)</f>
        <v>0</v>
      </c>
      <c r="N317" s="161">
        <f>IF(N$2&lt;=analysis_period,IF(SUM($C652:N652)&gt;0,M317+1,0),0)</f>
        <v>0</v>
      </c>
      <c r="O317" s="161">
        <f>IF(O$2&lt;=analysis_period,IF(SUM($C652:O652)&gt;0,N317+1,0),0)</f>
        <v>0</v>
      </c>
      <c r="P317" s="161">
        <f>IF(P$2&lt;=analysis_period,IF(SUM($C652:P652)&gt;0,O317+1,0),0)</f>
        <v>0</v>
      </c>
      <c r="Q317" s="161">
        <f>IF(Q$2&lt;=analysis_period,IF(SUM($C652:Q652)&gt;0,P317+1,0),0)</f>
        <v>0</v>
      </c>
      <c r="R317" s="161">
        <f>IF(R$2&lt;=analysis_period,IF(SUM($C652:R652)&gt;0,Q317+1,0),0)</f>
        <v>0</v>
      </c>
      <c r="S317" s="161">
        <f>IF(S$2&lt;=analysis_period,IF(SUM($C652:S652)&gt;0,R317+1,0),0)</f>
        <v>0</v>
      </c>
      <c r="T317" s="161">
        <f>IF(T$2&lt;=analysis_period,IF(SUM($C652:T652)&gt;0,S317+1,0),0)</f>
        <v>0</v>
      </c>
      <c r="U317" s="161">
        <f>IF(U$2&lt;=analysis_period,IF(SUM($C652:U652)&gt;0,T317+1,0),0)</f>
        <v>0</v>
      </c>
      <c r="V317" s="161">
        <f>IF(V$2&lt;=analysis_period,IF(SUM($C652:V652)&gt;0,U317+1,0),0)</f>
        <v>0</v>
      </c>
      <c r="W317" s="161">
        <f>IF(W$2&lt;=analysis_period,IF(SUM($C652:W652)&gt;0,V317+1,0),0)</f>
        <v>0</v>
      </c>
      <c r="X317" s="161">
        <f>IF(X$2&lt;=analysis_period,IF(SUM($C652:X652)&gt;0,W317+1,0),0)</f>
        <v>0</v>
      </c>
      <c r="Y317" s="161">
        <f>IF(Y$2&lt;=analysis_period,IF(SUM($C652:Y652)&gt;0,X317+1,0),0)</f>
        <v>0</v>
      </c>
      <c r="Z317" s="161">
        <f>IF(Z$2&lt;=analysis_period,IF(SUM($C652:Z652)&gt;0,Y317+1,0),0)</f>
        <v>0</v>
      </c>
      <c r="AA317" s="161">
        <f>IF(AA$2&lt;=analysis_period,IF(SUM($C652:AA652)&gt;0,Z317+1,0),0)</f>
        <v>0</v>
      </c>
      <c r="AB317" s="161">
        <f>IF(AB$2&lt;=analysis_period,IF(SUM($C652:AB652)&gt;0,AA317+1,0),0)</f>
        <v>0</v>
      </c>
      <c r="AC317" s="161">
        <f>IF(AC$2&lt;=analysis_period,IF(SUM($C652:AC652)&gt;0,AB317+1,0),0)</f>
        <v>0</v>
      </c>
      <c r="AD317" s="161">
        <f>IF(AD$2&lt;=analysis_period,IF(SUM($C652:AD652)&gt;0,AC317+1,0),0)</f>
        <v>0</v>
      </c>
      <c r="AE317" s="161">
        <f>IF(AE$2&lt;=analysis_period,IF(SUM($C652:AE652)&gt;0,AD317+1,0),0)</f>
        <v>0</v>
      </c>
      <c r="AF317" s="161">
        <f>IF(AF$2&lt;=analysis_period,IF(SUM($C652:AF652)&gt;0,AE317+1,0),0)</f>
        <v>0</v>
      </c>
      <c r="AG317" s="161">
        <f>IF(AG$2&lt;=analysis_period,IF(SUM($C652:AG652)&gt;0,AF317+1,0),0)</f>
        <v>0</v>
      </c>
      <c r="AH317" s="161">
        <f>IF(AH$2&lt;=analysis_period,IF(SUM($C652:AH652)&gt;0,AG317+1,0),0)</f>
        <v>0</v>
      </c>
      <c r="AI317" s="161">
        <f>IF(AI$2&lt;=analysis_period,IF(SUM($C652:AI652)&gt;0,AH317+1,0),0)</f>
        <v>0</v>
      </c>
      <c r="AJ317" s="161">
        <f>IF(AJ$2&lt;=analysis_period,IF(SUM($C652:AJ652)&gt;0,AI317+1,0),0)</f>
        <v>0</v>
      </c>
      <c r="AK317" s="161">
        <f>IF(AK$2&lt;=analysis_period,IF(SUM($C652:AK652)&gt;0,AJ317+1,0),0)</f>
        <v>0</v>
      </c>
      <c r="AL317" s="161">
        <f>IF(AL$2&lt;=analysis_period,IF(SUM($C652:AL652)&gt;0,AK317+1,0),0)</f>
        <v>0</v>
      </c>
      <c r="AM317" s="161">
        <f>IF(AM$2&lt;=analysis_period,IF(SUM($C652:AM652)&gt;0,AL317+1,0),0)</f>
        <v>0</v>
      </c>
      <c r="AN317" s="161">
        <f>IF(AN$2&lt;=analysis_period,IF(SUM($C652:AN652)&gt;0,AM317+1,0),0)</f>
        <v>0</v>
      </c>
      <c r="AO317" s="161">
        <f>IF(AO$2&lt;=analysis_period,IF(SUM($C652:AO652)&gt;0,AN317+1,0),0)</f>
        <v>0</v>
      </c>
      <c r="AP317" s="161">
        <f>IF(AP$2&lt;=analysis_period,IF(SUM($C652:AP652)&gt;0,AO317+1,0),0)</f>
        <v>0</v>
      </c>
    </row>
    <row r="318" spans="1:42" x14ac:dyDescent="0.2">
      <c r="A318" s="4">
        <f t="shared" ref="A318:A325" si="125">A317+1</f>
        <v>3</v>
      </c>
      <c r="B318" s="4">
        <v>0</v>
      </c>
      <c r="C318" s="161">
        <f>IF(C$2&lt;=analysis_period,IF(SUM($C653:C653)&gt;0,B318+1,0),0)</f>
        <v>0</v>
      </c>
      <c r="D318" s="161">
        <f>IF(D$2&lt;=analysis_period,IF(SUM($C653:D653)&gt;0,C318+1,0),0)</f>
        <v>0</v>
      </c>
      <c r="E318" s="161">
        <f>IF(E$2&lt;=analysis_period,IF(SUM($C653:E653)&gt;0,D318+1,0),0)</f>
        <v>0</v>
      </c>
      <c r="F318" s="161">
        <f>IF(F$2&lt;=analysis_period,IF(SUM($C653:F653)&gt;0,E318+1,0),0)</f>
        <v>0</v>
      </c>
      <c r="G318" s="161">
        <f>IF(G$2&lt;=analysis_period,IF(SUM($C653:G653)&gt;0,F318+1,0),0)</f>
        <v>0</v>
      </c>
      <c r="H318" s="161">
        <f>IF(H$2&lt;=analysis_period,IF(SUM($C653:H653)&gt;0,G318+1,0),0)</f>
        <v>0</v>
      </c>
      <c r="I318" s="161">
        <f>IF(I$2&lt;=analysis_period,IF(SUM($C653:I653)&gt;0,H318+1,0),0)</f>
        <v>0</v>
      </c>
      <c r="J318" s="161">
        <f>IF(J$2&lt;=analysis_period,IF(SUM($C653:J653)&gt;0,I318+1,0),0)</f>
        <v>0</v>
      </c>
      <c r="K318" s="161">
        <f>IF(K$2&lt;=analysis_period,IF(SUM($C653:K653)&gt;0,J318+1,0),0)</f>
        <v>0</v>
      </c>
      <c r="L318" s="161">
        <f>IF(L$2&lt;=analysis_period,IF(SUM($C653:L653)&gt;0,K318+1,0),0)</f>
        <v>0</v>
      </c>
      <c r="M318" s="161">
        <f>IF(M$2&lt;=analysis_period,IF(SUM($C653:M653)&gt;0,L318+1,0),0)</f>
        <v>0</v>
      </c>
      <c r="N318" s="161">
        <f>IF(N$2&lt;=analysis_period,IF(SUM($C653:N653)&gt;0,M318+1,0),0)</f>
        <v>0</v>
      </c>
      <c r="O318" s="161">
        <f>IF(O$2&lt;=analysis_period,IF(SUM($C653:O653)&gt;0,N318+1,0),0)</f>
        <v>0</v>
      </c>
      <c r="P318" s="161">
        <f>IF(P$2&lt;=analysis_period,IF(SUM($C653:P653)&gt;0,O318+1,0),0)</f>
        <v>0</v>
      </c>
      <c r="Q318" s="161">
        <f>IF(Q$2&lt;=analysis_period,IF(SUM($C653:Q653)&gt;0,P318+1,0),0)</f>
        <v>0</v>
      </c>
      <c r="R318" s="161">
        <f>IF(R$2&lt;=analysis_period,IF(SUM($C653:R653)&gt;0,Q318+1,0),0)</f>
        <v>0</v>
      </c>
      <c r="S318" s="161">
        <f>IF(S$2&lt;=analysis_period,IF(SUM($C653:S653)&gt;0,R318+1,0),0)</f>
        <v>0</v>
      </c>
      <c r="T318" s="161">
        <f>IF(T$2&lt;=analysis_period,IF(SUM($C653:T653)&gt;0,S318+1,0),0)</f>
        <v>0</v>
      </c>
      <c r="U318" s="161">
        <f>IF(U$2&lt;=analysis_period,IF(SUM($C653:U653)&gt;0,T318+1,0),0)</f>
        <v>0</v>
      </c>
      <c r="V318" s="161">
        <f>IF(V$2&lt;=analysis_period,IF(SUM($C653:V653)&gt;0,U318+1,0),0)</f>
        <v>0</v>
      </c>
      <c r="W318" s="161">
        <f>IF(W$2&lt;=analysis_period,IF(SUM($C653:W653)&gt;0,V318+1,0),0)</f>
        <v>0</v>
      </c>
      <c r="X318" s="161">
        <f>IF(X$2&lt;=analysis_period,IF(SUM($C653:X653)&gt;0,W318+1,0),0)</f>
        <v>0</v>
      </c>
      <c r="Y318" s="161">
        <f>IF(Y$2&lt;=analysis_period,IF(SUM($C653:Y653)&gt;0,X318+1,0),0)</f>
        <v>0</v>
      </c>
      <c r="Z318" s="161">
        <f>IF(Z$2&lt;=analysis_period,IF(SUM($C653:Z653)&gt;0,Y318+1,0),0)</f>
        <v>0</v>
      </c>
      <c r="AA318" s="161">
        <f>IF(AA$2&lt;=analysis_period,IF(SUM($C653:AA653)&gt;0,Z318+1,0),0)</f>
        <v>0</v>
      </c>
      <c r="AB318" s="161">
        <f>IF(AB$2&lt;=analysis_period,IF(SUM($C653:AB653)&gt;0,AA318+1,0),0)</f>
        <v>0</v>
      </c>
      <c r="AC318" s="161">
        <f>IF(AC$2&lt;=analysis_period,IF(SUM($C653:AC653)&gt;0,AB318+1,0),0)</f>
        <v>0</v>
      </c>
      <c r="AD318" s="161">
        <f>IF(AD$2&lt;=analysis_period,IF(SUM($C653:AD653)&gt;0,AC318+1,0),0)</f>
        <v>0</v>
      </c>
      <c r="AE318" s="161">
        <f>IF(AE$2&lt;=analysis_period,IF(SUM($C653:AE653)&gt;0,AD318+1,0),0)</f>
        <v>0</v>
      </c>
      <c r="AF318" s="161">
        <f>IF(AF$2&lt;=analysis_period,IF(SUM($C653:AF653)&gt;0,AE318+1,0),0)</f>
        <v>0</v>
      </c>
      <c r="AG318" s="161">
        <f>IF(AG$2&lt;=analysis_period,IF(SUM($C653:AG653)&gt;0,AF318+1,0),0)</f>
        <v>0</v>
      </c>
      <c r="AH318" s="161">
        <f>IF(AH$2&lt;=analysis_period,IF(SUM($C653:AH653)&gt;0,AG318+1,0),0)</f>
        <v>0</v>
      </c>
      <c r="AI318" s="161">
        <f>IF(AI$2&lt;=analysis_period,IF(SUM($C653:AI653)&gt;0,AH318+1,0),0)</f>
        <v>0</v>
      </c>
      <c r="AJ318" s="161">
        <f>IF(AJ$2&lt;=analysis_period,IF(SUM($C653:AJ653)&gt;0,AI318+1,0),0)</f>
        <v>0</v>
      </c>
      <c r="AK318" s="161">
        <f>IF(AK$2&lt;=analysis_period,IF(SUM($C653:AK653)&gt;0,AJ318+1,0),0)</f>
        <v>0</v>
      </c>
      <c r="AL318" s="161">
        <f>IF(AL$2&lt;=analysis_period,IF(SUM($C653:AL653)&gt;0,AK318+1,0),0)</f>
        <v>0</v>
      </c>
      <c r="AM318" s="161">
        <f>IF(AM$2&lt;=analysis_period,IF(SUM($C653:AM653)&gt;0,AL318+1,0),0)</f>
        <v>0</v>
      </c>
      <c r="AN318" s="161">
        <f>IF(AN$2&lt;=analysis_period,IF(SUM($C653:AN653)&gt;0,AM318+1,0),0)</f>
        <v>0</v>
      </c>
      <c r="AO318" s="161">
        <f>IF(AO$2&lt;=analysis_period,IF(SUM($C653:AO653)&gt;0,AN318+1,0),0)</f>
        <v>0</v>
      </c>
      <c r="AP318" s="161">
        <f>IF(AP$2&lt;=analysis_period,IF(SUM($C653:AP653)&gt;0,AO318+1,0),0)</f>
        <v>0</v>
      </c>
    </row>
    <row r="319" spans="1:42" x14ac:dyDescent="0.2">
      <c r="A319" s="4">
        <f t="shared" si="125"/>
        <v>4</v>
      </c>
      <c r="B319" s="4">
        <v>0</v>
      </c>
      <c r="C319" s="161">
        <f>IF(C$2&lt;=analysis_period,IF(SUM($C654:C654)&gt;0,B319+1,0),0)</f>
        <v>0</v>
      </c>
      <c r="D319" s="161">
        <f>IF(D$2&lt;=analysis_period,IF(SUM($C654:D654)&gt;0,C319+1,0),0)</f>
        <v>0</v>
      </c>
      <c r="E319" s="161">
        <f>IF(E$2&lt;=analysis_period,IF(SUM($C654:E654)&gt;0,D319+1,0),0)</f>
        <v>0</v>
      </c>
      <c r="F319" s="161">
        <f>IF(F$2&lt;=analysis_period,IF(SUM($C654:F654)&gt;0,E319+1,0),0)</f>
        <v>0</v>
      </c>
      <c r="G319" s="161">
        <f>IF(G$2&lt;=analysis_period,IF(SUM($C654:G654)&gt;0,F319+1,0),0)</f>
        <v>0</v>
      </c>
      <c r="H319" s="161">
        <f>IF(H$2&lt;=analysis_period,IF(SUM($C654:H654)&gt;0,G319+1,0),0)</f>
        <v>0</v>
      </c>
      <c r="I319" s="161">
        <f>IF(I$2&lt;=analysis_period,IF(SUM($C654:I654)&gt;0,H319+1,0),0)</f>
        <v>0</v>
      </c>
      <c r="J319" s="161">
        <f>IF(J$2&lt;=analysis_period,IF(SUM($C654:J654)&gt;0,I319+1,0),0)</f>
        <v>0</v>
      </c>
      <c r="K319" s="161">
        <f>IF(K$2&lt;=analysis_period,IF(SUM($C654:K654)&gt;0,J319+1,0),0)</f>
        <v>0</v>
      </c>
      <c r="L319" s="161">
        <f>IF(L$2&lt;=analysis_period,IF(SUM($C654:L654)&gt;0,K319+1,0),0)</f>
        <v>0</v>
      </c>
      <c r="M319" s="161">
        <f>IF(M$2&lt;=analysis_period,IF(SUM($C654:M654)&gt;0,L319+1,0),0)</f>
        <v>0</v>
      </c>
      <c r="N319" s="161">
        <f>IF(N$2&lt;=analysis_period,IF(SUM($C654:N654)&gt;0,M319+1,0),0)</f>
        <v>0</v>
      </c>
      <c r="O319" s="161">
        <f>IF(O$2&lt;=analysis_period,IF(SUM($C654:O654)&gt;0,N319+1,0),0)</f>
        <v>0</v>
      </c>
      <c r="P319" s="161">
        <f>IF(P$2&lt;=analysis_period,IF(SUM($C654:P654)&gt;0,O319+1,0),0)</f>
        <v>0</v>
      </c>
      <c r="Q319" s="161">
        <f>IF(Q$2&lt;=analysis_period,IF(SUM($C654:Q654)&gt;0,P319+1,0),0)</f>
        <v>0</v>
      </c>
      <c r="R319" s="161">
        <f>IF(R$2&lt;=analysis_period,IF(SUM($C654:R654)&gt;0,Q319+1,0),0)</f>
        <v>0</v>
      </c>
      <c r="S319" s="161">
        <f>IF(S$2&lt;=analysis_period,IF(SUM($C654:S654)&gt;0,R319+1,0),0)</f>
        <v>0</v>
      </c>
      <c r="T319" s="161">
        <f>IF(T$2&lt;=analysis_period,IF(SUM($C654:T654)&gt;0,S319+1,0),0)</f>
        <v>0</v>
      </c>
      <c r="U319" s="161">
        <f>IF(U$2&lt;=analysis_period,IF(SUM($C654:U654)&gt;0,T319+1,0),0)</f>
        <v>0</v>
      </c>
      <c r="V319" s="161">
        <f>IF(V$2&lt;=analysis_period,IF(SUM($C654:V654)&gt;0,U319+1,0),0)</f>
        <v>0</v>
      </c>
      <c r="W319" s="161">
        <f>IF(W$2&lt;=analysis_period,IF(SUM($C654:W654)&gt;0,V319+1,0),0)</f>
        <v>0</v>
      </c>
      <c r="X319" s="161">
        <f>IF(X$2&lt;=analysis_period,IF(SUM($C654:X654)&gt;0,W319+1,0),0)</f>
        <v>0</v>
      </c>
      <c r="Y319" s="161">
        <f>IF(Y$2&lt;=analysis_period,IF(SUM($C654:Y654)&gt;0,X319+1,0),0)</f>
        <v>0</v>
      </c>
      <c r="Z319" s="161">
        <f>IF(Z$2&lt;=analysis_period,IF(SUM($C654:Z654)&gt;0,Y319+1,0),0)</f>
        <v>0</v>
      </c>
      <c r="AA319" s="161">
        <f>IF(AA$2&lt;=analysis_period,IF(SUM($C654:AA654)&gt;0,Z319+1,0),0)</f>
        <v>0</v>
      </c>
      <c r="AB319" s="161">
        <f>IF(AB$2&lt;=analysis_period,IF(SUM($C654:AB654)&gt;0,AA319+1,0),0)</f>
        <v>0</v>
      </c>
      <c r="AC319" s="161">
        <f>IF(AC$2&lt;=analysis_period,IF(SUM($C654:AC654)&gt;0,AB319+1,0),0)</f>
        <v>0</v>
      </c>
      <c r="AD319" s="161">
        <f>IF(AD$2&lt;=analysis_period,IF(SUM($C654:AD654)&gt;0,AC319+1,0),0)</f>
        <v>0</v>
      </c>
      <c r="AE319" s="161">
        <f>IF(AE$2&lt;=analysis_period,IF(SUM($C654:AE654)&gt;0,AD319+1,0),0)</f>
        <v>0</v>
      </c>
      <c r="AF319" s="161">
        <f>IF(AF$2&lt;=analysis_period,IF(SUM($C654:AF654)&gt;0,AE319+1,0),0)</f>
        <v>0</v>
      </c>
      <c r="AG319" s="161">
        <f>IF(AG$2&lt;=analysis_period,IF(SUM($C654:AG654)&gt;0,AF319+1,0),0)</f>
        <v>0</v>
      </c>
      <c r="AH319" s="161">
        <f>IF(AH$2&lt;=analysis_period,IF(SUM($C654:AH654)&gt;0,AG319+1,0),0)</f>
        <v>0</v>
      </c>
      <c r="AI319" s="161">
        <f>IF(AI$2&lt;=analysis_period,IF(SUM($C654:AI654)&gt;0,AH319+1,0),0)</f>
        <v>0</v>
      </c>
      <c r="AJ319" s="161">
        <f>IF(AJ$2&lt;=analysis_period,IF(SUM($C654:AJ654)&gt;0,AI319+1,0),0)</f>
        <v>0</v>
      </c>
      <c r="AK319" s="161">
        <f>IF(AK$2&lt;=analysis_period,IF(SUM($C654:AK654)&gt;0,AJ319+1,0),0)</f>
        <v>0</v>
      </c>
      <c r="AL319" s="161">
        <f>IF(AL$2&lt;=analysis_period,IF(SUM($C654:AL654)&gt;0,AK319+1,0),0)</f>
        <v>0</v>
      </c>
      <c r="AM319" s="161">
        <f>IF(AM$2&lt;=analysis_period,IF(SUM($C654:AM654)&gt;0,AL319+1,0),0)</f>
        <v>0</v>
      </c>
      <c r="AN319" s="161">
        <f>IF(AN$2&lt;=analysis_period,IF(SUM($C654:AN654)&gt;0,AM319+1,0),0)</f>
        <v>0</v>
      </c>
      <c r="AO319" s="161">
        <f>IF(AO$2&lt;=analysis_period,IF(SUM($C654:AO654)&gt;0,AN319+1,0),0)</f>
        <v>0</v>
      </c>
      <c r="AP319" s="161">
        <f>IF(AP$2&lt;=analysis_period,IF(SUM($C654:AP654)&gt;0,AO319+1,0),0)</f>
        <v>0</v>
      </c>
    </row>
    <row r="320" spans="1:42" x14ac:dyDescent="0.2">
      <c r="A320" s="4">
        <f t="shared" si="125"/>
        <v>5</v>
      </c>
      <c r="B320" s="4">
        <v>0</v>
      </c>
      <c r="C320" s="161">
        <f>IF(C$2&lt;=analysis_period,IF(SUM($C655:C655)&gt;0,B320+1,0),0)</f>
        <v>0</v>
      </c>
      <c r="D320" s="161">
        <f>IF(D$2&lt;=analysis_period,IF(SUM($C655:D655)&gt;0,C320+1,0),0)</f>
        <v>0</v>
      </c>
      <c r="E320" s="161">
        <f>IF(E$2&lt;=analysis_period,IF(SUM($C655:E655)&gt;0,D320+1,0),0)</f>
        <v>0</v>
      </c>
      <c r="F320" s="161">
        <f>IF(F$2&lt;=analysis_period,IF(SUM($C655:F655)&gt;0,E320+1,0),0)</f>
        <v>0</v>
      </c>
      <c r="G320" s="161">
        <f>IF(G$2&lt;=analysis_period,IF(SUM($C655:G655)&gt;0,F320+1,0),0)</f>
        <v>0</v>
      </c>
      <c r="H320" s="161">
        <f>IF(H$2&lt;=analysis_period,IF(SUM($C655:H655)&gt;0,G320+1,0),0)</f>
        <v>0</v>
      </c>
      <c r="I320" s="161">
        <f>IF(I$2&lt;=analysis_period,IF(SUM($C655:I655)&gt;0,H320+1,0),0)</f>
        <v>0</v>
      </c>
      <c r="J320" s="161">
        <f>IF(J$2&lt;=analysis_period,IF(SUM($C655:J655)&gt;0,I320+1,0),0)</f>
        <v>0</v>
      </c>
      <c r="K320" s="161">
        <f>IF(K$2&lt;=analysis_period,IF(SUM($C655:K655)&gt;0,J320+1,0),0)</f>
        <v>0</v>
      </c>
      <c r="L320" s="161">
        <f>IF(L$2&lt;=analysis_period,IF(SUM($C655:L655)&gt;0,K320+1,0),0)</f>
        <v>0</v>
      </c>
      <c r="M320" s="161">
        <f>IF(M$2&lt;=analysis_period,IF(SUM($C655:M655)&gt;0,L320+1,0),0)</f>
        <v>0</v>
      </c>
      <c r="N320" s="161">
        <f>IF(N$2&lt;=analysis_period,IF(SUM($C655:N655)&gt;0,M320+1,0),0)</f>
        <v>0</v>
      </c>
      <c r="O320" s="161">
        <f>IF(O$2&lt;=analysis_period,IF(SUM($C655:O655)&gt;0,N320+1,0),0)</f>
        <v>0</v>
      </c>
      <c r="P320" s="161">
        <f>IF(P$2&lt;=analysis_period,IF(SUM($C655:P655)&gt;0,O320+1,0),0)</f>
        <v>0</v>
      </c>
      <c r="Q320" s="161">
        <f>IF(Q$2&lt;=analysis_period,IF(SUM($C655:Q655)&gt;0,P320+1,0),0)</f>
        <v>0</v>
      </c>
      <c r="R320" s="161">
        <f>IF(R$2&lt;=analysis_period,IF(SUM($C655:R655)&gt;0,Q320+1,0),0)</f>
        <v>0</v>
      </c>
      <c r="S320" s="161">
        <f>IF(S$2&lt;=analysis_period,IF(SUM($C655:S655)&gt;0,R320+1,0),0)</f>
        <v>0</v>
      </c>
      <c r="T320" s="161">
        <f>IF(T$2&lt;=analysis_period,IF(SUM($C655:T655)&gt;0,S320+1,0),0)</f>
        <v>0</v>
      </c>
      <c r="U320" s="161">
        <f>IF(U$2&lt;=analysis_period,IF(SUM($C655:U655)&gt;0,T320+1,0),0)</f>
        <v>0</v>
      </c>
      <c r="V320" s="161">
        <f>IF(V$2&lt;=analysis_period,IF(SUM($C655:V655)&gt;0,U320+1,0),0)</f>
        <v>0</v>
      </c>
      <c r="W320" s="161">
        <f>IF(W$2&lt;=analysis_period,IF(SUM($C655:W655)&gt;0,V320+1,0),0)</f>
        <v>0</v>
      </c>
      <c r="X320" s="161">
        <f>IF(X$2&lt;=analysis_period,IF(SUM($C655:X655)&gt;0,W320+1,0),0)</f>
        <v>0</v>
      </c>
      <c r="Y320" s="161">
        <f>IF(Y$2&lt;=analysis_period,IF(SUM($C655:Y655)&gt;0,X320+1,0),0)</f>
        <v>0</v>
      </c>
      <c r="Z320" s="161">
        <f>IF(Z$2&lt;=analysis_period,IF(SUM($C655:Z655)&gt;0,Y320+1,0),0)</f>
        <v>0</v>
      </c>
      <c r="AA320" s="161">
        <f>IF(AA$2&lt;=analysis_period,IF(SUM($C655:AA655)&gt;0,Z320+1,0),0)</f>
        <v>0</v>
      </c>
      <c r="AB320" s="161">
        <f>IF(AB$2&lt;=analysis_period,IF(SUM($C655:AB655)&gt;0,AA320+1,0),0)</f>
        <v>0</v>
      </c>
      <c r="AC320" s="161">
        <f>IF(AC$2&lt;=analysis_period,IF(SUM($C655:AC655)&gt;0,AB320+1,0),0)</f>
        <v>0</v>
      </c>
      <c r="AD320" s="161">
        <f>IF(AD$2&lt;=analysis_period,IF(SUM($C655:AD655)&gt;0,AC320+1,0),0)</f>
        <v>0</v>
      </c>
      <c r="AE320" s="161">
        <f>IF(AE$2&lt;=analysis_period,IF(SUM($C655:AE655)&gt;0,AD320+1,0),0)</f>
        <v>0</v>
      </c>
      <c r="AF320" s="161">
        <f>IF(AF$2&lt;=analysis_period,IF(SUM($C655:AF655)&gt;0,AE320+1,0),0)</f>
        <v>0</v>
      </c>
      <c r="AG320" s="161">
        <f>IF(AG$2&lt;=analysis_period,IF(SUM($C655:AG655)&gt;0,AF320+1,0),0)</f>
        <v>0</v>
      </c>
      <c r="AH320" s="161">
        <f>IF(AH$2&lt;=analysis_period,IF(SUM($C655:AH655)&gt;0,AG320+1,0),0)</f>
        <v>0</v>
      </c>
      <c r="AI320" s="161">
        <f>IF(AI$2&lt;=analysis_period,IF(SUM($C655:AI655)&gt;0,AH320+1,0),0)</f>
        <v>0</v>
      </c>
      <c r="AJ320" s="161">
        <f>IF(AJ$2&lt;=analysis_period,IF(SUM($C655:AJ655)&gt;0,AI320+1,0),0)</f>
        <v>0</v>
      </c>
      <c r="AK320" s="161">
        <f>IF(AK$2&lt;=analysis_period,IF(SUM($C655:AK655)&gt;0,AJ320+1,0),0)</f>
        <v>0</v>
      </c>
      <c r="AL320" s="161">
        <f>IF(AL$2&lt;=analysis_period,IF(SUM($C655:AL655)&gt;0,AK320+1,0),0)</f>
        <v>0</v>
      </c>
      <c r="AM320" s="161">
        <f>IF(AM$2&lt;=analysis_period,IF(SUM($C655:AM655)&gt;0,AL320+1,0),0)</f>
        <v>0</v>
      </c>
      <c r="AN320" s="161">
        <f>IF(AN$2&lt;=analysis_period,IF(SUM($C655:AN655)&gt;0,AM320+1,0),0)</f>
        <v>0</v>
      </c>
      <c r="AO320" s="161">
        <f>IF(AO$2&lt;=analysis_period,IF(SUM($C655:AO655)&gt;0,AN320+1,0),0)</f>
        <v>0</v>
      </c>
      <c r="AP320" s="161">
        <f>IF(AP$2&lt;=analysis_period,IF(SUM($C655:AP655)&gt;0,AO320+1,0),0)</f>
        <v>0</v>
      </c>
    </row>
    <row r="321" spans="1:42" x14ac:dyDescent="0.2">
      <c r="A321" s="4">
        <f t="shared" si="125"/>
        <v>6</v>
      </c>
      <c r="B321" s="4">
        <v>0</v>
      </c>
      <c r="C321" s="161">
        <f>IF(C$2&lt;=analysis_period,IF(SUM($C656:C656)&gt;0,B321+1,0),0)</f>
        <v>0</v>
      </c>
      <c r="D321" s="161">
        <f>IF(D$2&lt;=analysis_period,IF(SUM($C656:D656)&gt;0,C321+1,0),0)</f>
        <v>0</v>
      </c>
      <c r="E321" s="161">
        <f>IF(E$2&lt;=analysis_period,IF(SUM($C656:E656)&gt;0,D321+1,0),0)</f>
        <v>0</v>
      </c>
      <c r="F321" s="161">
        <f>IF(F$2&lt;=analysis_period,IF(SUM($C656:F656)&gt;0,E321+1,0),0)</f>
        <v>0</v>
      </c>
      <c r="G321" s="161">
        <f>IF(G$2&lt;=analysis_period,IF(SUM($C656:G656)&gt;0,F321+1,0),0)</f>
        <v>0</v>
      </c>
      <c r="H321" s="161">
        <f>IF(H$2&lt;=analysis_period,IF(SUM($C656:H656)&gt;0,G321+1,0),0)</f>
        <v>0</v>
      </c>
      <c r="I321" s="161">
        <f>IF(I$2&lt;=analysis_period,IF(SUM($C656:I656)&gt;0,H321+1,0),0)</f>
        <v>0</v>
      </c>
      <c r="J321" s="161">
        <f>IF(J$2&lt;=analysis_period,IF(SUM($C656:J656)&gt;0,I321+1,0),0)</f>
        <v>0</v>
      </c>
      <c r="K321" s="161">
        <f>IF(K$2&lt;=analysis_period,IF(SUM($C656:K656)&gt;0,J321+1,0),0)</f>
        <v>0</v>
      </c>
      <c r="L321" s="161">
        <f>IF(L$2&lt;=analysis_period,IF(SUM($C656:L656)&gt;0,K321+1,0),0)</f>
        <v>0</v>
      </c>
      <c r="M321" s="161">
        <f>IF(M$2&lt;=analysis_period,IF(SUM($C656:M656)&gt;0,L321+1,0),0)</f>
        <v>0</v>
      </c>
      <c r="N321" s="161">
        <f>IF(N$2&lt;=analysis_period,IF(SUM($C656:N656)&gt;0,M321+1,0),0)</f>
        <v>0</v>
      </c>
      <c r="O321" s="161">
        <f>IF(O$2&lt;=analysis_period,IF(SUM($C656:O656)&gt;0,N321+1,0),0)</f>
        <v>0</v>
      </c>
      <c r="P321" s="161">
        <f>IF(P$2&lt;=analysis_period,IF(SUM($C656:P656)&gt;0,O321+1,0),0)</f>
        <v>0</v>
      </c>
      <c r="Q321" s="161">
        <f>IF(Q$2&lt;=analysis_period,IF(SUM($C656:Q656)&gt;0,P321+1,0),0)</f>
        <v>0</v>
      </c>
      <c r="R321" s="161">
        <f>IF(R$2&lt;=analysis_period,IF(SUM($C656:R656)&gt;0,Q321+1,0),0)</f>
        <v>0</v>
      </c>
      <c r="S321" s="161">
        <f>IF(S$2&lt;=analysis_period,IF(SUM($C656:S656)&gt;0,R321+1,0),0)</f>
        <v>0</v>
      </c>
      <c r="T321" s="161">
        <f>IF(T$2&lt;=analysis_period,IF(SUM($C656:T656)&gt;0,S321+1,0),0)</f>
        <v>0</v>
      </c>
      <c r="U321" s="161">
        <f>IF(U$2&lt;=analysis_period,IF(SUM($C656:U656)&gt;0,T321+1,0),0)</f>
        <v>0</v>
      </c>
      <c r="V321" s="161">
        <f>IF(V$2&lt;=analysis_period,IF(SUM($C656:V656)&gt;0,U321+1,0),0)</f>
        <v>0</v>
      </c>
      <c r="W321" s="161">
        <f>IF(W$2&lt;=analysis_period,IF(SUM($C656:W656)&gt;0,V321+1,0),0)</f>
        <v>0</v>
      </c>
      <c r="X321" s="161">
        <f>IF(X$2&lt;=analysis_period,IF(SUM($C656:X656)&gt;0,W321+1,0),0)</f>
        <v>0</v>
      </c>
      <c r="Y321" s="161">
        <f>IF(Y$2&lt;=analysis_period,IF(SUM($C656:Y656)&gt;0,X321+1,0),0)</f>
        <v>0</v>
      </c>
      <c r="Z321" s="161">
        <f>IF(Z$2&lt;=analysis_period,IF(SUM($C656:Z656)&gt;0,Y321+1,0),0)</f>
        <v>0</v>
      </c>
      <c r="AA321" s="161">
        <f>IF(AA$2&lt;=analysis_period,IF(SUM($C656:AA656)&gt;0,Z321+1,0),0)</f>
        <v>0</v>
      </c>
      <c r="AB321" s="161">
        <f>IF(AB$2&lt;=analysis_period,IF(SUM($C656:AB656)&gt;0,AA321+1,0),0)</f>
        <v>0</v>
      </c>
      <c r="AC321" s="161">
        <f>IF(AC$2&lt;=analysis_period,IF(SUM($C656:AC656)&gt;0,AB321+1,0),0)</f>
        <v>0</v>
      </c>
      <c r="AD321" s="161">
        <f>IF(AD$2&lt;=analysis_period,IF(SUM($C656:AD656)&gt;0,AC321+1,0),0)</f>
        <v>0</v>
      </c>
      <c r="AE321" s="161">
        <f>IF(AE$2&lt;=analysis_period,IF(SUM($C656:AE656)&gt;0,AD321+1,0),0)</f>
        <v>0</v>
      </c>
      <c r="AF321" s="161">
        <f>IF(AF$2&lt;=analysis_period,IF(SUM($C656:AF656)&gt;0,AE321+1,0),0)</f>
        <v>0</v>
      </c>
      <c r="AG321" s="161">
        <f>IF(AG$2&lt;=analysis_period,IF(SUM($C656:AG656)&gt;0,AF321+1,0),0)</f>
        <v>0</v>
      </c>
      <c r="AH321" s="161">
        <f>IF(AH$2&lt;=analysis_period,IF(SUM($C656:AH656)&gt;0,AG321+1,0),0)</f>
        <v>0</v>
      </c>
      <c r="AI321" s="161">
        <f>IF(AI$2&lt;=analysis_period,IF(SUM($C656:AI656)&gt;0,AH321+1,0),0)</f>
        <v>0</v>
      </c>
      <c r="AJ321" s="161">
        <f>IF(AJ$2&lt;=analysis_period,IF(SUM($C656:AJ656)&gt;0,AI321+1,0),0)</f>
        <v>0</v>
      </c>
      <c r="AK321" s="161">
        <f>IF(AK$2&lt;=analysis_period,IF(SUM($C656:AK656)&gt;0,AJ321+1,0),0)</f>
        <v>0</v>
      </c>
      <c r="AL321" s="161">
        <f>IF(AL$2&lt;=analysis_period,IF(SUM($C656:AL656)&gt;0,AK321+1,0),0)</f>
        <v>0</v>
      </c>
      <c r="AM321" s="161">
        <f>IF(AM$2&lt;=analysis_period,IF(SUM($C656:AM656)&gt;0,AL321+1,0),0)</f>
        <v>0</v>
      </c>
      <c r="AN321" s="161">
        <f>IF(AN$2&lt;=analysis_period,IF(SUM($C656:AN656)&gt;0,AM321+1,0),0)</f>
        <v>0</v>
      </c>
      <c r="AO321" s="161">
        <f>IF(AO$2&lt;=analysis_period,IF(SUM($C656:AO656)&gt;0,AN321+1,0),0)</f>
        <v>0</v>
      </c>
      <c r="AP321" s="161">
        <f>IF(AP$2&lt;=analysis_period,IF(SUM($C656:AP656)&gt;0,AO321+1,0),0)</f>
        <v>0</v>
      </c>
    </row>
    <row r="322" spans="1:42" x14ac:dyDescent="0.2">
      <c r="A322" s="4">
        <f t="shared" si="125"/>
        <v>7</v>
      </c>
      <c r="B322" s="4">
        <v>0</v>
      </c>
      <c r="C322" s="161">
        <f>IF(C$2&lt;=analysis_period,IF(SUM($C657:C657)&gt;0,B322+1,0),0)</f>
        <v>0</v>
      </c>
      <c r="D322" s="161">
        <f>IF(D$2&lt;=analysis_period,IF(SUM($C657:D657)&gt;0,C322+1,0),0)</f>
        <v>0</v>
      </c>
      <c r="E322" s="161">
        <f>IF(E$2&lt;=analysis_period,IF(SUM($C657:E657)&gt;0,D322+1,0),0)</f>
        <v>0</v>
      </c>
      <c r="F322" s="161">
        <f>IF(F$2&lt;=analysis_period,IF(SUM($C657:F657)&gt;0,E322+1,0),0)</f>
        <v>0</v>
      </c>
      <c r="G322" s="161">
        <f>IF(G$2&lt;=analysis_period,IF(SUM($C657:G657)&gt;0,F322+1,0),0)</f>
        <v>0</v>
      </c>
      <c r="H322" s="161">
        <f>IF(H$2&lt;=analysis_period,IF(SUM($C657:H657)&gt;0,G322+1,0),0)</f>
        <v>0</v>
      </c>
      <c r="I322" s="161">
        <f>IF(I$2&lt;=analysis_period,IF(SUM($C657:I657)&gt;0,H322+1,0),0)</f>
        <v>0</v>
      </c>
      <c r="J322" s="161">
        <f>IF(J$2&lt;=analysis_period,IF(SUM($C657:J657)&gt;0,I322+1,0),0)</f>
        <v>0</v>
      </c>
      <c r="K322" s="161">
        <f>IF(K$2&lt;=analysis_period,IF(SUM($C657:K657)&gt;0,J322+1,0),0)</f>
        <v>0</v>
      </c>
      <c r="L322" s="161">
        <f>IF(L$2&lt;=analysis_period,IF(SUM($C657:L657)&gt;0,K322+1,0),0)</f>
        <v>0</v>
      </c>
      <c r="M322" s="161">
        <f>IF(M$2&lt;=analysis_period,IF(SUM($C657:M657)&gt;0,L322+1,0),0)</f>
        <v>0</v>
      </c>
      <c r="N322" s="161">
        <f>IF(N$2&lt;=analysis_period,IF(SUM($C657:N657)&gt;0,M322+1,0),0)</f>
        <v>0</v>
      </c>
      <c r="O322" s="161">
        <f>IF(O$2&lt;=analysis_period,IF(SUM($C657:O657)&gt;0,N322+1,0),0)</f>
        <v>0</v>
      </c>
      <c r="P322" s="161">
        <f>IF(P$2&lt;=analysis_period,IF(SUM($C657:P657)&gt;0,O322+1,0),0)</f>
        <v>0</v>
      </c>
      <c r="Q322" s="161">
        <f>IF(Q$2&lt;=analysis_period,IF(SUM($C657:Q657)&gt;0,P322+1,0),0)</f>
        <v>0</v>
      </c>
      <c r="R322" s="161">
        <f>IF(R$2&lt;=analysis_period,IF(SUM($C657:R657)&gt;0,Q322+1,0),0)</f>
        <v>0</v>
      </c>
      <c r="S322" s="161">
        <f>IF(S$2&lt;=analysis_period,IF(SUM($C657:S657)&gt;0,R322+1,0),0)</f>
        <v>0</v>
      </c>
      <c r="T322" s="161">
        <f>IF(T$2&lt;=analysis_period,IF(SUM($C657:T657)&gt;0,S322+1,0),0)</f>
        <v>0</v>
      </c>
      <c r="U322" s="161">
        <f>IF(U$2&lt;=analysis_period,IF(SUM($C657:U657)&gt;0,T322+1,0),0)</f>
        <v>0</v>
      </c>
      <c r="V322" s="161">
        <f>IF(V$2&lt;=analysis_period,IF(SUM($C657:V657)&gt;0,U322+1,0),0)</f>
        <v>0</v>
      </c>
      <c r="W322" s="161">
        <f>IF(W$2&lt;=analysis_period,IF(SUM($C657:W657)&gt;0,V322+1,0),0)</f>
        <v>0</v>
      </c>
      <c r="X322" s="161">
        <f>IF(X$2&lt;=analysis_period,IF(SUM($C657:X657)&gt;0,W322+1,0),0)</f>
        <v>0</v>
      </c>
      <c r="Y322" s="161">
        <f>IF(Y$2&lt;=analysis_period,IF(SUM($C657:Y657)&gt;0,X322+1,0),0)</f>
        <v>0</v>
      </c>
      <c r="Z322" s="161">
        <f>IF(Z$2&lt;=analysis_period,IF(SUM($C657:Z657)&gt;0,Y322+1,0),0)</f>
        <v>0</v>
      </c>
      <c r="AA322" s="161">
        <f>IF(AA$2&lt;=analysis_period,IF(SUM($C657:AA657)&gt;0,Z322+1,0),0)</f>
        <v>0</v>
      </c>
      <c r="AB322" s="161">
        <f>IF(AB$2&lt;=analysis_period,IF(SUM($C657:AB657)&gt;0,AA322+1,0),0)</f>
        <v>0</v>
      </c>
      <c r="AC322" s="161">
        <f>IF(AC$2&lt;=analysis_period,IF(SUM($C657:AC657)&gt;0,AB322+1,0),0)</f>
        <v>0</v>
      </c>
      <c r="AD322" s="161">
        <f>IF(AD$2&lt;=analysis_period,IF(SUM($C657:AD657)&gt;0,AC322+1,0),0)</f>
        <v>0</v>
      </c>
      <c r="AE322" s="161">
        <f>IF(AE$2&lt;=analysis_period,IF(SUM($C657:AE657)&gt;0,AD322+1,0),0)</f>
        <v>0</v>
      </c>
      <c r="AF322" s="161">
        <f>IF(AF$2&lt;=analysis_period,IF(SUM($C657:AF657)&gt;0,AE322+1,0),0)</f>
        <v>0</v>
      </c>
      <c r="AG322" s="161">
        <f>IF(AG$2&lt;=analysis_period,IF(SUM($C657:AG657)&gt;0,AF322+1,0),0)</f>
        <v>0</v>
      </c>
      <c r="AH322" s="161">
        <f>IF(AH$2&lt;=analysis_period,IF(SUM($C657:AH657)&gt;0,AG322+1,0),0)</f>
        <v>0</v>
      </c>
      <c r="AI322" s="161">
        <f>IF(AI$2&lt;=analysis_period,IF(SUM($C657:AI657)&gt;0,AH322+1,0),0)</f>
        <v>0</v>
      </c>
      <c r="AJ322" s="161">
        <f>IF(AJ$2&lt;=analysis_period,IF(SUM($C657:AJ657)&gt;0,AI322+1,0),0)</f>
        <v>0</v>
      </c>
      <c r="AK322" s="161">
        <f>IF(AK$2&lt;=analysis_period,IF(SUM($C657:AK657)&gt;0,AJ322+1,0),0)</f>
        <v>0</v>
      </c>
      <c r="AL322" s="161">
        <f>IF(AL$2&lt;=analysis_period,IF(SUM($C657:AL657)&gt;0,AK322+1,0),0)</f>
        <v>0</v>
      </c>
      <c r="AM322" s="161">
        <f>IF(AM$2&lt;=analysis_period,IF(SUM($C657:AM657)&gt;0,AL322+1,0),0)</f>
        <v>0</v>
      </c>
      <c r="AN322" s="161">
        <f>IF(AN$2&lt;=analysis_period,IF(SUM($C657:AN657)&gt;0,AM322+1,0),0)</f>
        <v>0</v>
      </c>
      <c r="AO322" s="161">
        <f>IF(AO$2&lt;=analysis_period,IF(SUM($C657:AO657)&gt;0,AN322+1,0),0)</f>
        <v>0</v>
      </c>
      <c r="AP322" s="161">
        <f>IF(AP$2&lt;=analysis_period,IF(SUM($C657:AP657)&gt;0,AO322+1,0),0)</f>
        <v>0</v>
      </c>
    </row>
    <row r="323" spans="1:42" x14ac:dyDescent="0.2">
      <c r="A323" s="4">
        <f t="shared" si="125"/>
        <v>8</v>
      </c>
      <c r="B323" s="4">
        <v>0</v>
      </c>
      <c r="C323" s="161">
        <f>IF(C$2&lt;=analysis_period,IF(SUM($C658:C658)&gt;0,B323+1,0),0)</f>
        <v>0</v>
      </c>
      <c r="D323" s="161">
        <f>IF(D$2&lt;=analysis_period,IF(SUM($C658:D658)&gt;0,C323+1,0),0)</f>
        <v>0</v>
      </c>
      <c r="E323" s="161">
        <f>IF(E$2&lt;=analysis_period,IF(SUM($C658:E658)&gt;0,D323+1,0),0)</f>
        <v>0</v>
      </c>
      <c r="F323" s="161">
        <f>IF(F$2&lt;=analysis_period,IF(SUM($C658:F658)&gt;0,E323+1,0),0)</f>
        <v>0</v>
      </c>
      <c r="G323" s="161">
        <f>IF(G$2&lt;=analysis_period,IF(SUM($C658:G658)&gt;0,F323+1,0),0)</f>
        <v>0</v>
      </c>
      <c r="H323" s="161">
        <f>IF(H$2&lt;=analysis_period,IF(SUM($C658:H658)&gt;0,G323+1,0),0)</f>
        <v>0</v>
      </c>
      <c r="I323" s="161">
        <f>IF(I$2&lt;=analysis_period,IF(SUM($C658:I658)&gt;0,H323+1,0),0)</f>
        <v>0</v>
      </c>
      <c r="J323" s="161">
        <f>IF(J$2&lt;=analysis_period,IF(SUM($C658:J658)&gt;0,I323+1,0),0)</f>
        <v>0</v>
      </c>
      <c r="K323" s="161">
        <f>IF(K$2&lt;=analysis_period,IF(SUM($C658:K658)&gt;0,J323+1,0),0)</f>
        <v>0</v>
      </c>
      <c r="L323" s="161">
        <f>IF(L$2&lt;=analysis_period,IF(SUM($C658:L658)&gt;0,K323+1,0),0)</f>
        <v>0</v>
      </c>
      <c r="M323" s="161">
        <f>IF(M$2&lt;=analysis_period,IF(SUM($C658:M658)&gt;0,L323+1,0),0)</f>
        <v>0</v>
      </c>
      <c r="N323" s="161">
        <f>IF(N$2&lt;=analysis_period,IF(SUM($C658:N658)&gt;0,M323+1,0),0)</f>
        <v>0</v>
      </c>
      <c r="O323" s="161">
        <f>IF(O$2&lt;=analysis_period,IF(SUM($C658:O658)&gt;0,N323+1,0),0)</f>
        <v>0</v>
      </c>
      <c r="P323" s="161">
        <f>IF(P$2&lt;=analysis_period,IF(SUM($C658:P658)&gt;0,O323+1,0),0)</f>
        <v>0</v>
      </c>
      <c r="Q323" s="161">
        <f>IF(Q$2&lt;=analysis_period,IF(SUM($C658:Q658)&gt;0,P323+1,0),0)</f>
        <v>0</v>
      </c>
      <c r="R323" s="161">
        <f>IF(R$2&lt;=analysis_period,IF(SUM($C658:R658)&gt;0,Q323+1,0),0)</f>
        <v>0</v>
      </c>
      <c r="S323" s="161">
        <f>IF(S$2&lt;=analysis_period,IF(SUM($C658:S658)&gt;0,R323+1,0),0)</f>
        <v>0</v>
      </c>
      <c r="T323" s="161">
        <f>IF(T$2&lt;=analysis_period,IF(SUM($C658:T658)&gt;0,S323+1,0),0)</f>
        <v>0</v>
      </c>
      <c r="U323" s="161">
        <f>IF(U$2&lt;=analysis_period,IF(SUM($C658:U658)&gt;0,T323+1,0),0)</f>
        <v>0</v>
      </c>
      <c r="V323" s="161">
        <f>IF(V$2&lt;=analysis_period,IF(SUM($C658:V658)&gt;0,U323+1,0),0)</f>
        <v>0</v>
      </c>
      <c r="W323" s="161">
        <f>IF(W$2&lt;=analysis_period,IF(SUM($C658:W658)&gt;0,V323+1,0),0)</f>
        <v>0</v>
      </c>
      <c r="X323" s="161">
        <f>IF(X$2&lt;=analysis_period,IF(SUM($C658:X658)&gt;0,W323+1,0),0)</f>
        <v>0</v>
      </c>
      <c r="Y323" s="161">
        <f>IF(Y$2&lt;=analysis_period,IF(SUM($C658:Y658)&gt;0,X323+1,0),0)</f>
        <v>0</v>
      </c>
      <c r="Z323" s="161">
        <f>IF(Z$2&lt;=analysis_period,IF(SUM($C658:Z658)&gt;0,Y323+1,0),0)</f>
        <v>0</v>
      </c>
      <c r="AA323" s="161">
        <f>IF(AA$2&lt;=analysis_period,IF(SUM($C658:AA658)&gt;0,Z323+1,0),0)</f>
        <v>0</v>
      </c>
      <c r="AB323" s="161">
        <f>IF(AB$2&lt;=analysis_period,IF(SUM($C658:AB658)&gt;0,AA323+1,0),0)</f>
        <v>0</v>
      </c>
      <c r="AC323" s="161">
        <f>IF(AC$2&lt;=analysis_period,IF(SUM($C658:AC658)&gt;0,AB323+1,0),0)</f>
        <v>0</v>
      </c>
      <c r="AD323" s="161">
        <f>IF(AD$2&lt;=analysis_period,IF(SUM($C658:AD658)&gt;0,AC323+1,0),0)</f>
        <v>0</v>
      </c>
      <c r="AE323" s="161">
        <f>IF(AE$2&lt;=analysis_period,IF(SUM($C658:AE658)&gt;0,AD323+1,0),0)</f>
        <v>0</v>
      </c>
      <c r="AF323" s="161">
        <f>IF(AF$2&lt;=analysis_period,IF(SUM($C658:AF658)&gt;0,AE323+1,0),0)</f>
        <v>0</v>
      </c>
      <c r="AG323" s="161">
        <f>IF(AG$2&lt;=analysis_period,IF(SUM($C658:AG658)&gt;0,AF323+1,0),0)</f>
        <v>0</v>
      </c>
      <c r="AH323" s="161">
        <f>IF(AH$2&lt;=analysis_period,IF(SUM($C658:AH658)&gt;0,AG323+1,0),0)</f>
        <v>0</v>
      </c>
      <c r="AI323" s="161">
        <f>IF(AI$2&lt;=analysis_period,IF(SUM($C658:AI658)&gt;0,AH323+1,0),0)</f>
        <v>0</v>
      </c>
      <c r="AJ323" s="161">
        <f>IF(AJ$2&lt;=analysis_period,IF(SUM($C658:AJ658)&gt;0,AI323+1,0),0)</f>
        <v>0</v>
      </c>
      <c r="AK323" s="161">
        <f>IF(AK$2&lt;=analysis_period,IF(SUM($C658:AK658)&gt;0,AJ323+1,0),0)</f>
        <v>0</v>
      </c>
      <c r="AL323" s="161">
        <f>IF(AL$2&lt;=analysis_period,IF(SUM($C658:AL658)&gt;0,AK323+1,0),0)</f>
        <v>0</v>
      </c>
      <c r="AM323" s="161">
        <f>IF(AM$2&lt;=analysis_period,IF(SUM($C658:AM658)&gt;0,AL323+1,0),0)</f>
        <v>0</v>
      </c>
      <c r="AN323" s="161">
        <f>IF(AN$2&lt;=analysis_period,IF(SUM($C658:AN658)&gt;0,AM323+1,0),0)</f>
        <v>0</v>
      </c>
      <c r="AO323" s="161">
        <f>IF(AO$2&lt;=analysis_period,IF(SUM($C658:AO658)&gt;0,AN323+1,0),0)</f>
        <v>0</v>
      </c>
      <c r="AP323" s="161">
        <f>IF(AP$2&lt;=analysis_period,IF(SUM($C658:AP658)&gt;0,AO323+1,0),0)</f>
        <v>0</v>
      </c>
    </row>
    <row r="324" spans="1:42" x14ac:dyDescent="0.2">
      <c r="A324" s="4">
        <f>A323+1</f>
        <v>9</v>
      </c>
      <c r="B324" s="4">
        <v>0</v>
      </c>
      <c r="C324" s="161">
        <f>IF(C$2&lt;=analysis_period,IF(SUM($C659:C659)&gt;0,B324+1,0),0)</f>
        <v>0</v>
      </c>
      <c r="D324" s="161">
        <f>IF(D$2&lt;=analysis_period,IF(SUM($C659:D659)&gt;0,C324+1,0),0)</f>
        <v>0</v>
      </c>
      <c r="E324" s="161">
        <f>IF(E$2&lt;=analysis_period,IF(SUM($C659:E659)&gt;0,D324+1,0),0)</f>
        <v>0</v>
      </c>
      <c r="F324" s="161">
        <f>IF(F$2&lt;=analysis_period,IF(SUM($C659:F659)&gt;0,E324+1,0),0)</f>
        <v>0</v>
      </c>
      <c r="G324" s="161">
        <f>IF(G$2&lt;=analysis_period,IF(SUM($C659:G659)&gt;0,F324+1,0),0)</f>
        <v>0</v>
      </c>
      <c r="H324" s="161">
        <f>IF(H$2&lt;=analysis_period,IF(SUM($C659:H659)&gt;0,G324+1,0),0)</f>
        <v>0</v>
      </c>
      <c r="I324" s="161">
        <f>IF(I$2&lt;=analysis_period,IF(SUM($C659:I659)&gt;0,H324+1,0),0)</f>
        <v>0</v>
      </c>
      <c r="J324" s="161">
        <f>IF(J$2&lt;=analysis_period,IF(SUM($C659:J659)&gt;0,I324+1,0),0)</f>
        <v>0</v>
      </c>
      <c r="K324" s="161">
        <f>IF(K$2&lt;=analysis_period,IF(SUM($C659:K659)&gt;0,J324+1,0),0)</f>
        <v>0</v>
      </c>
      <c r="L324" s="161">
        <f>IF(L$2&lt;=analysis_period,IF(SUM($C659:L659)&gt;0,K324+1,0),0)</f>
        <v>0</v>
      </c>
      <c r="M324" s="161">
        <f>IF(M$2&lt;=analysis_period,IF(SUM($C659:M659)&gt;0,L324+1,0),0)</f>
        <v>0</v>
      </c>
      <c r="N324" s="161">
        <f>IF(N$2&lt;=analysis_period,IF(SUM($C659:N659)&gt;0,M324+1,0),0)</f>
        <v>0</v>
      </c>
      <c r="O324" s="161">
        <f>IF(O$2&lt;=analysis_period,IF(SUM($C659:O659)&gt;0,N324+1,0),0)</f>
        <v>0</v>
      </c>
      <c r="P324" s="161">
        <f>IF(P$2&lt;=analysis_period,IF(SUM($C659:P659)&gt;0,O324+1,0),0)</f>
        <v>0</v>
      </c>
      <c r="Q324" s="161">
        <f>IF(Q$2&lt;=analysis_period,IF(SUM($C659:Q659)&gt;0,P324+1,0),0)</f>
        <v>0</v>
      </c>
      <c r="R324" s="161">
        <f>IF(R$2&lt;=analysis_period,IF(SUM($C659:R659)&gt;0,Q324+1,0),0)</f>
        <v>0</v>
      </c>
      <c r="S324" s="161">
        <f>IF(S$2&lt;=analysis_period,IF(SUM($C659:S659)&gt;0,R324+1,0),0)</f>
        <v>0</v>
      </c>
      <c r="T324" s="161">
        <f>IF(T$2&lt;=analysis_period,IF(SUM($C659:T659)&gt;0,S324+1,0),0)</f>
        <v>0</v>
      </c>
      <c r="U324" s="161">
        <f>IF(U$2&lt;=analysis_period,IF(SUM($C659:U659)&gt;0,T324+1,0),0)</f>
        <v>0</v>
      </c>
      <c r="V324" s="161">
        <f>IF(V$2&lt;=analysis_period,IF(SUM($C659:V659)&gt;0,U324+1,0),0)</f>
        <v>0</v>
      </c>
      <c r="W324" s="161">
        <f>IF(W$2&lt;=analysis_period,IF(SUM($C659:W659)&gt;0,V324+1,0),0)</f>
        <v>0</v>
      </c>
      <c r="X324" s="161">
        <f>IF(X$2&lt;=analysis_period,IF(SUM($C659:X659)&gt;0,W324+1,0),0)</f>
        <v>0</v>
      </c>
      <c r="Y324" s="161">
        <f>IF(Y$2&lt;=analysis_period,IF(SUM($C659:Y659)&gt;0,X324+1,0),0)</f>
        <v>0</v>
      </c>
      <c r="Z324" s="161">
        <f>IF(Z$2&lt;=analysis_period,IF(SUM($C659:Z659)&gt;0,Y324+1,0),0)</f>
        <v>0</v>
      </c>
      <c r="AA324" s="161">
        <f>IF(AA$2&lt;=analysis_period,IF(SUM($C659:AA659)&gt;0,Z324+1,0),0)</f>
        <v>0</v>
      </c>
      <c r="AB324" s="161">
        <f>IF(AB$2&lt;=analysis_period,IF(SUM($C659:AB659)&gt;0,AA324+1,0),0)</f>
        <v>0</v>
      </c>
      <c r="AC324" s="161">
        <f>IF(AC$2&lt;=analysis_period,IF(SUM($C659:AC659)&gt;0,AB324+1,0),0)</f>
        <v>0</v>
      </c>
      <c r="AD324" s="161">
        <f>IF(AD$2&lt;=analysis_period,IF(SUM($C659:AD659)&gt;0,AC324+1,0),0)</f>
        <v>0</v>
      </c>
      <c r="AE324" s="161">
        <f>IF(AE$2&lt;=analysis_period,IF(SUM($C659:AE659)&gt;0,AD324+1,0),0)</f>
        <v>0</v>
      </c>
      <c r="AF324" s="161">
        <f>IF(AF$2&lt;=analysis_period,IF(SUM($C659:AF659)&gt;0,AE324+1,0),0)</f>
        <v>0</v>
      </c>
      <c r="AG324" s="161">
        <f>IF(AG$2&lt;=analysis_period,IF(SUM($C659:AG659)&gt;0,AF324+1,0),0)</f>
        <v>0</v>
      </c>
      <c r="AH324" s="161">
        <f>IF(AH$2&lt;=analysis_period,IF(SUM($C659:AH659)&gt;0,AG324+1,0),0)</f>
        <v>0</v>
      </c>
      <c r="AI324" s="161">
        <f>IF(AI$2&lt;=analysis_period,IF(SUM($C659:AI659)&gt;0,AH324+1,0),0)</f>
        <v>0</v>
      </c>
      <c r="AJ324" s="161">
        <f>IF(AJ$2&lt;=analysis_period,IF(SUM($C659:AJ659)&gt;0,AI324+1,0),0)</f>
        <v>0</v>
      </c>
      <c r="AK324" s="161">
        <f>IF(AK$2&lt;=analysis_period,IF(SUM($C659:AK659)&gt;0,AJ324+1,0),0)</f>
        <v>0</v>
      </c>
      <c r="AL324" s="161">
        <f>IF(AL$2&lt;=analysis_period,IF(SUM($C659:AL659)&gt;0,AK324+1,0),0)</f>
        <v>0</v>
      </c>
      <c r="AM324" s="161">
        <f>IF(AM$2&lt;=analysis_period,IF(SUM($C659:AM659)&gt;0,AL324+1,0),0)</f>
        <v>0</v>
      </c>
      <c r="AN324" s="161">
        <f>IF(AN$2&lt;=analysis_period,IF(SUM($C659:AN659)&gt;0,AM324+1,0),0)</f>
        <v>0</v>
      </c>
      <c r="AO324" s="161">
        <f>IF(AO$2&lt;=analysis_period,IF(SUM($C659:AO659)&gt;0,AN324+1,0),0)</f>
        <v>0</v>
      </c>
      <c r="AP324" s="161">
        <f>IF(AP$2&lt;=analysis_period,IF(SUM($C659:AP659)&gt;0,AO324+1,0),0)</f>
        <v>0</v>
      </c>
    </row>
    <row r="325" spans="1:42" x14ac:dyDescent="0.2">
      <c r="A325" s="4">
        <f t="shared" si="125"/>
        <v>10</v>
      </c>
      <c r="B325" s="4">
        <v>0</v>
      </c>
      <c r="C325" s="161">
        <f>IF(C$2&lt;=analysis_period,IF(SUM($C660:C660)&gt;0,B325+1,0),0)</f>
        <v>0</v>
      </c>
      <c r="D325" s="161">
        <f>IF(D$2&lt;=analysis_period,IF(SUM($C660:D660)&gt;0,C325+1,0),0)</f>
        <v>0</v>
      </c>
      <c r="E325" s="161">
        <f>IF(E$2&lt;=analysis_period,IF(SUM($C660:E660)&gt;0,D325+1,0),0)</f>
        <v>0</v>
      </c>
      <c r="F325" s="161">
        <f>IF(F$2&lt;=analysis_period,IF(SUM($C660:F660)&gt;0,E325+1,0),0)</f>
        <v>0</v>
      </c>
      <c r="G325" s="161">
        <f>IF(G$2&lt;=analysis_period,IF(SUM($C660:G660)&gt;0,F325+1,0),0)</f>
        <v>0</v>
      </c>
      <c r="H325" s="161">
        <f>IF(H$2&lt;=analysis_period,IF(SUM($C660:H660)&gt;0,G325+1,0),0)</f>
        <v>0</v>
      </c>
      <c r="I325" s="161">
        <f>IF(I$2&lt;=analysis_period,IF(SUM($C660:I660)&gt;0,H325+1,0),0)</f>
        <v>0</v>
      </c>
      <c r="J325" s="161">
        <f>IF(J$2&lt;=analysis_period,IF(SUM($C660:J660)&gt;0,I325+1,0),0)</f>
        <v>0</v>
      </c>
      <c r="K325" s="161">
        <f>IF(K$2&lt;=analysis_period,IF(SUM($C660:K660)&gt;0,J325+1,0),0)</f>
        <v>0</v>
      </c>
      <c r="L325" s="161">
        <f>IF(L$2&lt;=analysis_period,IF(SUM($C660:L660)&gt;0,K325+1,0),0)</f>
        <v>0</v>
      </c>
      <c r="M325" s="161">
        <f>IF(M$2&lt;=analysis_period,IF(SUM($C660:M660)&gt;0,L325+1,0),0)</f>
        <v>0</v>
      </c>
      <c r="N325" s="161">
        <f>IF(N$2&lt;=analysis_period,IF(SUM($C660:N660)&gt;0,M325+1,0),0)</f>
        <v>0</v>
      </c>
      <c r="O325" s="161">
        <f>IF(O$2&lt;=analysis_period,IF(SUM($C660:O660)&gt;0,N325+1,0),0)</f>
        <v>0</v>
      </c>
      <c r="P325" s="161">
        <f>IF(P$2&lt;=analysis_period,IF(SUM($C660:P660)&gt;0,O325+1,0),0)</f>
        <v>0</v>
      </c>
      <c r="Q325" s="161">
        <f>IF(Q$2&lt;=analysis_period,IF(SUM($C660:Q660)&gt;0,P325+1,0),0)</f>
        <v>0</v>
      </c>
      <c r="R325" s="161">
        <f>IF(R$2&lt;=analysis_period,IF(SUM($C660:R660)&gt;0,Q325+1,0),0)</f>
        <v>0</v>
      </c>
      <c r="S325" s="161">
        <f>IF(S$2&lt;=analysis_period,IF(SUM($C660:S660)&gt;0,R325+1,0),0)</f>
        <v>0</v>
      </c>
      <c r="T325" s="161">
        <f>IF(T$2&lt;=analysis_period,IF(SUM($C660:T660)&gt;0,S325+1,0),0)</f>
        <v>0</v>
      </c>
      <c r="U325" s="161">
        <f>IF(U$2&lt;=analysis_period,IF(SUM($C660:U660)&gt;0,T325+1,0),0)</f>
        <v>0</v>
      </c>
      <c r="V325" s="161">
        <f>IF(V$2&lt;=analysis_period,IF(SUM($C660:V660)&gt;0,U325+1,0),0)</f>
        <v>0</v>
      </c>
      <c r="W325" s="161">
        <f>IF(W$2&lt;=analysis_period,IF(SUM($C660:W660)&gt;0,V325+1,0),0)</f>
        <v>0</v>
      </c>
      <c r="X325" s="161">
        <f>IF(X$2&lt;=analysis_period,IF(SUM($C660:X660)&gt;0,W325+1,0),0)</f>
        <v>0</v>
      </c>
      <c r="Y325" s="161">
        <f>IF(Y$2&lt;=analysis_period,IF(SUM($C660:Y660)&gt;0,X325+1,0),0)</f>
        <v>0</v>
      </c>
      <c r="Z325" s="161">
        <f>IF(Z$2&lt;=analysis_period,IF(SUM($C660:Z660)&gt;0,Y325+1,0),0)</f>
        <v>0</v>
      </c>
      <c r="AA325" s="161">
        <f>IF(AA$2&lt;=analysis_period,IF(SUM($C660:AA660)&gt;0,Z325+1,0),0)</f>
        <v>0</v>
      </c>
      <c r="AB325" s="161">
        <f>IF(AB$2&lt;=analysis_period,IF(SUM($C660:AB660)&gt;0,AA325+1,0),0)</f>
        <v>0</v>
      </c>
      <c r="AC325" s="161">
        <f>IF(AC$2&lt;=analysis_period,IF(SUM($C660:AC660)&gt;0,AB325+1,0),0)</f>
        <v>0</v>
      </c>
      <c r="AD325" s="161">
        <f>IF(AD$2&lt;=analysis_period,IF(SUM($C660:AD660)&gt;0,AC325+1,0),0)</f>
        <v>0</v>
      </c>
      <c r="AE325" s="161">
        <f>IF(AE$2&lt;=analysis_period,IF(SUM($C660:AE660)&gt;0,AD325+1,0),0)</f>
        <v>0</v>
      </c>
      <c r="AF325" s="161">
        <f>IF(AF$2&lt;=analysis_period,IF(SUM($C660:AF660)&gt;0,AE325+1,0),0)</f>
        <v>0</v>
      </c>
      <c r="AG325" s="161">
        <f>IF(AG$2&lt;=analysis_period,IF(SUM($C660:AG660)&gt;0,AF325+1,0),0)</f>
        <v>0</v>
      </c>
      <c r="AH325" s="161">
        <f>IF(AH$2&lt;=analysis_period,IF(SUM($C660:AH660)&gt;0,AG325+1,0),0)</f>
        <v>0</v>
      </c>
      <c r="AI325" s="161">
        <f>IF(AI$2&lt;=analysis_period,IF(SUM($C660:AI660)&gt;0,AH325+1,0),0)</f>
        <v>0</v>
      </c>
      <c r="AJ325" s="161">
        <f>IF(AJ$2&lt;=analysis_period,IF(SUM($C660:AJ660)&gt;0,AI325+1,0),0)</f>
        <v>0</v>
      </c>
      <c r="AK325" s="161">
        <f>IF(AK$2&lt;=analysis_period,IF(SUM($C660:AK660)&gt;0,AJ325+1,0),0)</f>
        <v>0</v>
      </c>
      <c r="AL325" s="161">
        <f>IF(AL$2&lt;=analysis_period,IF(SUM($C660:AL660)&gt;0,AK325+1,0),0)</f>
        <v>0</v>
      </c>
      <c r="AM325" s="161">
        <f>IF(AM$2&lt;=analysis_period,IF(SUM($C660:AM660)&gt;0,AL325+1,0),0)</f>
        <v>0</v>
      </c>
      <c r="AN325" s="161">
        <f>IF(AN$2&lt;=analysis_period,IF(SUM($C660:AN660)&gt;0,AM325+1,0),0)</f>
        <v>0</v>
      </c>
      <c r="AO325" s="161">
        <f>IF(AO$2&lt;=analysis_period,IF(SUM($C660:AO660)&gt;0,AN325+1,0),0)</f>
        <v>0</v>
      </c>
      <c r="AP325" s="161">
        <f>IF(AP$2&lt;=analysis_period,IF(SUM($C660:AP660)&gt;0,AO325+1,0),0)</f>
        <v>0</v>
      </c>
    </row>
    <row r="326" spans="1:42" x14ac:dyDescent="0.2">
      <c r="A326" s="22" t="s">
        <v>77</v>
      </c>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row>
    <row r="327" spans="1:42" x14ac:dyDescent="0.2">
      <c r="A327" s="4">
        <v>1</v>
      </c>
      <c r="B327" s="176">
        <f t="shared" ref="B327:B336" si="126">SUM(C327:AP327)</f>
        <v>76300.586332583363</v>
      </c>
      <c r="C327" s="161">
        <f t="shared" ref="C327:AP327" si="127">LOOKUP(C316,$B$311:$AP$311,$B$312:$AP$312)/100*$B651</f>
        <v>0</v>
      </c>
      <c r="D327" s="161">
        <f t="shared" si="127"/>
        <v>0</v>
      </c>
      <c r="E327" s="161">
        <f t="shared" si="127"/>
        <v>0</v>
      </c>
      <c r="F327" s="161">
        <f t="shared" si="127"/>
        <v>0</v>
      </c>
      <c r="G327" s="161">
        <f t="shared" si="127"/>
        <v>0</v>
      </c>
      <c r="H327" s="161">
        <f t="shared" si="127"/>
        <v>0</v>
      </c>
      <c r="I327" s="161">
        <f t="shared" si="127"/>
        <v>0</v>
      </c>
      <c r="J327" s="161">
        <f t="shared" si="127"/>
        <v>0</v>
      </c>
      <c r="K327" s="161">
        <f t="shared" si="127"/>
        <v>0</v>
      </c>
      <c r="L327" s="161">
        <f t="shared" si="127"/>
        <v>0</v>
      </c>
      <c r="M327" s="161">
        <f t="shared" si="127"/>
        <v>0</v>
      </c>
      <c r="N327" s="161">
        <f t="shared" si="127"/>
        <v>0</v>
      </c>
      <c r="O327" s="161">
        <f t="shared" si="127"/>
        <v>0</v>
      </c>
      <c r="P327" s="161">
        <f t="shared" si="127"/>
        <v>0</v>
      </c>
      <c r="Q327" s="161">
        <f t="shared" si="127"/>
        <v>15260.117266516674</v>
      </c>
      <c r="R327" s="161">
        <f t="shared" si="127"/>
        <v>24416.187626426676</v>
      </c>
      <c r="S327" s="161">
        <f t="shared" si="127"/>
        <v>14649.712575856007</v>
      </c>
      <c r="T327" s="161">
        <f t="shared" si="127"/>
        <v>8789.8275455136027</v>
      </c>
      <c r="U327" s="161">
        <f t="shared" si="127"/>
        <v>8789.8275455136027</v>
      </c>
      <c r="V327" s="161">
        <f t="shared" si="127"/>
        <v>4394.9137727568013</v>
      </c>
      <c r="W327" s="161">
        <f t="shared" si="127"/>
        <v>0</v>
      </c>
      <c r="X327" s="161">
        <f t="shared" si="127"/>
        <v>0</v>
      </c>
      <c r="Y327" s="161">
        <f t="shared" si="127"/>
        <v>0</v>
      </c>
      <c r="Z327" s="161">
        <f t="shared" si="127"/>
        <v>0</v>
      </c>
      <c r="AA327" s="161">
        <f t="shared" si="127"/>
        <v>0</v>
      </c>
      <c r="AB327" s="161">
        <f t="shared" si="127"/>
        <v>0</v>
      </c>
      <c r="AC327" s="161">
        <f t="shared" si="127"/>
        <v>0</v>
      </c>
      <c r="AD327" s="161">
        <f t="shared" si="127"/>
        <v>0</v>
      </c>
      <c r="AE327" s="161">
        <f t="shared" si="127"/>
        <v>0</v>
      </c>
      <c r="AF327" s="161">
        <f t="shared" si="127"/>
        <v>0</v>
      </c>
      <c r="AG327" s="161">
        <f t="shared" si="127"/>
        <v>0</v>
      </c>
      <c r="AH327" s="161">
        <f t="shared" si="127"/>
        <v>0</v>
      </c>
      <c r="AI327" s="161">
        <f t="shared" si="127"/>
        <v>0</v>
      </c>
      <c r="AJ327" s="161">
        <f t="shared" si="127"/>
        <v>0</v>
      </c>
      <c r="AK327" s="161">
        <f t="shared" si="127"/>
        <v>0</v>
      </c>
      <c r="AL327" s="161">
        <f t="shared" si="127"/>
        <v>0</v>
      </c>
      <c r="AM327" s="161">
        <f t="shared" si="127"/>
        <v>0</v>
      </c>
      <c r="AN327" s="161">
        <f t="shared" si="127"/>
        <v>0</v>
      </c>
      <c r="AO327" s="161">
        <f t="shared" si="127"/>
        <v>0</v>
      </c>
      <c r="AP327" s="161">
        <f t="shared" si="127"/>
        <v>0</v>
      </c>
    </row>
    <row r="328" spans="1:42" x14ac:dyDescent="0.2">
      <c r="A328" s="4">
        <f>A327+1</f>
        <v>2</v>
      </c>
      <c r="B328" s="176">
        <f t="shared" si="126"/>
        <v>0</v>
      </c>
      <c r="C328" s="161">
        <f t="shared" ref="C328:AP328" si="128">LOOKUP(C317,$B$311:$AP$311,$B$312:$AP$312)/100*$B652</f>
        <v>0</v>
      </c>
      <c r="D328" s="161">
        <f t="shared" si="128"/>
        <v>0</v>
      </c>
      <c r="E328" s="161">
        <f t="shared" si="128"/>
        <v>0</v>
      </c>
      <c r="F328" s="161">
        <f t="shared" si="128"/>
        <v>0</v>
      </c>
      <c r="G328" s="161">
        <f t="shared" si="128"/>
        <v>0</v>
      </c>
      <c r="H328" s="161">
        <f t="shared" si="128"/>
        <v>0</v>
      </c>
      <c r="I328" s="161">
        <f t="shared" si="128"/>
        <v>0</v>
      </c>
      <c r="J328" s="161">
        <f t="shared" si="128"/>
        <v>0</v>
      </c>
      <c r="K328" s="161">
        <f t="shared" si="128"/>
        <v>0</v>
      </c>
      <c r="L328" s="161">
        <f t="shared" si="128"/>
        <v>0</v>
      </c>
      <c r="M328" s="161">
        <f t="shared" si="128"/>
        <v>0</v>
      </c>
      <c r="N328" s="161">
        <f t="shared" si="128"/>
        <v>0</v>
      </c>
      <c r="O328" s="161">
        <f t="shared" si="128"/>
        <v>0</v>
      </c>
      <c r="P328" s="161">
        <f t="shared" si="128"/>
        <v>0</v>
      </c>
      <c r="Q328" s="161">
        <f t="shared" si="128"/>
        <v>0</v>
      </c>
      <c r="R328" s="161">
        <f t="shared" si="128"/>
        <v>0</v>
      </c>
      <c r="S328" s="161">
        <f t="shared" si="128"/>
        <v>0</v>
      </c>
      <c r="T328" s="161">
        <f t="shared" si="128"/>
        <v>0</v>
      </c>
      <c r="U328" s="161">
        <f t="shared" si="128"/>
        <v>0</v>
      </c>
      <c r="V328" s="161">
        <f t="shared" si="128"/>
        <v>0</v>
      </c>
      <c r="W328" s="161">
        <f t="shared" si="128"/>
        <v>0</v>
      </c>
      <c r="X328" s="161">
        <f t="shared" si="128"/>
        <v>0</v>
      </c>
      <c r="Y328" s="161">
        <f t="shared" si="128"/>
        <v>0</v>
      </c>
      <c r="Z328" s="161">
        <f t="shared" si="128"/>
        <v>0</v>
      </c>
      <c r="AA328" s="161">
        <f t="shared" si="128"/>
        <v>0</v>
      </c>
      <c r="AB328" s="161">
        <f t="shared" si="128"/>
        <v>0</v>
      </c>
      <c r="AC328" s="161">
        <f t="shared" si="128"/>
        <v>0</v>
      </c>
      <c r="AD328" s="161">
        <f t="shared" si="128"/>
        <v>0</v>
      </c>
      <c r="AE328" s="161">
        <f t="shared" si="128"/>
        <v>0</v>
      </c>
      <c r="AF328" s="161">
        <f t="shared" si="128"/>
        <v>0</v>
      </c>
      <c r="AG328" s="161">
        <f t="shared" si="128"/>
        <v>0</v>
      </c>
      <c r="AH328" s="161">
        <f t="shared" si="128"/>
        <v>0</v>
      </c>
      <c r="AI328" s="161">
        <f t="shared" si="128"/>
        <v>0</v>
      </c>
      <c r="AJ328" s="161">
        <f t="shared" si="128"/>
        <v>0</v>
      </c>
      <c r="AK328" s="161">
        <f t="shared" si="128"/>
        <v>0</v>
      </c>
      <c r="AL328" s="161">
        <f t="shared" si="128"/>
        <v>0</v>
      </c>
      <c r="AM328" s="161">
        <f t="shared" si="128"/>
        <v>0</v>
      </c>
      <c r="AN328" s="161">
        <f t="shared" si="128"/>
        <v>0</v>
      </c>
      <c r="AO328" s="161">
        <f t="shared" si="128"/>
        <v>0</v>
      </c>
      <c r="AP328" s="161">
        <f t="shared" si="128"/>
        <v>0</v>
      </c>
    </row>
    <row r="329" spans="1:42" x14ac:dyDescent="0.2">
      <c r="A329" s="4">
        <f t="shared" ref="A329:A336" si="129">A328+1</f>
        <v>3</v>
      </c>
      <c r="B329" s="176">
        <f t="shared" si="126"/>
        <v>0</v>
      </c>
      <c r="C329" s="161">
        <f t="shared" ref="C329:AP329" si="130">LOOKUP(C318,$B$311:$AP$311,$B$312:$AP$312)/100*$B653</f>
        <v>0</v>
      </c>
      <c r="D329" s="161">
        <f t="shared" si="130"/>
        <v>0</v>
      </c>
      <c r="E329" s="161">
        <f t="shared" si="130"/>
        <v>0</v>
      </c>
      <c r="F329" s="161">
        <f t="shared" si="130"/>
        <v>0</v>
      </c>
      <c r="G329" s="161">
        <f t="shared" si="130"/>
        <v>0</v>
      </c>
      <c r="H329" s="161">
        <f t="shared" si="130"/>
        <v>0</v>
      </c>
      <c r="I329" s="161">
        <f t="shared" si="130"/>
        <v>0</v>
      </c>
      <c r="J329" s="161">
        <f t="shared" si="130"/>
        <v>0</v>
      </c>
      <c r="K329" s="161">
        <f t="shared" si="130"/>
        <v>0</v>
      </c>
      <c r="L329" s="161">
        <f t="shared" si="130"/>
        <v>0</v>
      </c>
      <c r="M329" s="161">
        <f t="shared" si="130"/>
        <v>0</v>
      </c>
      <c r="N329" s="161">
        <f t="shared" si="130"/>
        <v>0</v>
      </c>
      <c r="O329" s="161">
        <f t="shared" si="130"/>
        <v>0</v>
      </c>
      <c r="P329" s="161">
        <f t="shared" si="130"/>
        <v>0</v>
      </c>
      <c r="Q329" s="161">
        <f t="shared" si="130"/>
        <v>0</v>
      </c>
      <c r="R329" s="161">
        <f t="shared" si="130"/>
        <v>0</v>
      </c>
      <c r="S329" s="161">
        <f t="shared" si="130"/>
        <v>0</v>
      </c>
      <c r="T329" s="161">
        <f t="shared" si="130"/>
        <v>0</v>
      </c>
      <c r="U329" s="161">
        <f t="shared" si="130"/>
        <v>0</v>
      </c>
      <c r="V329" s="161">
        <f t="shared" si="130"/>
        <v>0</v>
      </c>
      <c r="W329" s="161">
        <f t="shared" si="130"/>
        <v>0</v>
      </c>
      <c r="X329" s="161">
        <f t="shared" si="130"/>
        <v>0</v>
      </c>
      <c r="Y329" s="161">
        <f t="shared" si="130"/>
        <v>0</v>
      </c>
      <c r="Z329" s="161">
        <f t="shared" si="130"/>
        <v>0</v>
      </c>
      <c r="AA329" s="161">
        <f t="shared" si="130"/>
        <v>0</v>
      </c>
      <c r="AB329" s="161">
        <f t="shared" si="130"/>
        <v>0</v>
      </c>
      <c r="AC329" s="161">
        <f t="shared" si="130"/>
        <v>0</v>
      </c>
      <c r="AD329" s="161">
        <f t="shared" si="130"/>
        <v>0</v>
      </c>
      <c r="AE329" s="161">
        <f t="shared" si="130"/>
        <v>0</v>
      </c>
      <c r="AF329" s="161">
        <f t="shared" si="130"/>
        <v>0</v>
      </c>
      <c r="AG329" s="161">
        <f t="shared" si="130"/>
        <v>0</v>
      </c>
      <c r="AH329" s="161">
        <f t="shared" si="130"/>
        <v>0</v>
      </c>
      <c r="AI329" s="161">
        <f t="shared" si="130"/>
        <v>0</v>
      </c>
      <c r="AJ329" s="161">
        <f t="shared" si="130"/>
        <v>0</v>
      </c>
      <c r="AK329" s="161">
        <f t="shared" si="130"/>
        <v>0</v>
      </c>
      <c r="AL329" s="161">
        <f t="shared" si="130"/>
        <v>0</v>
      </c>
      <c r="AM329" s="161">
        <f t="shared" si="130"/>
        <v>0</v>
      </c>
      <c r="AN329" s="161">
        <f t="shared" si="130"/>
        <v>0</v>
      </c>
      <c r="AO329" s="161">
        <f t="shared" si="130"/>
        <v>0</v>
      </c>
      <c r="AP329" s="161">
        <f t="shared" si="130"/>
        <v>0</v>
      </c>
    </row>
    <row r="330" spans="1:42" x14ac:dyDescent="0.2">
      <c r="A330" s="4">
        <f t="shared" si="129"/>
        <v>4</v>
      </c>
      <c r="B330" s="176">
        <f t="shared" si="126"/>
        <v>0</v>
      </c>
      <c r="C330" s="161">
        <f t="shared" ref="C330:AP330" si="131">LOOKUP(C319,$B$311:$AP$311,$B$312:$AP$312)/100*$B654</f>
        <v>0</v>
      </c>
      <c r="D330" s="161">
        <f t="shared" si="131"/>
        <v>0</v>
      </c>
      <c r="E330" s="161">
        <f t="shared" si="131"/>
        <v>0</v>
      </c>
      <c r="F330" s="161">
        <f t="shared" si="131"/>
        <v>0</v>
      </c>
      <c r="G330" s="161">
        <f t="shared" si="131"/>
        <v>0</v>
      </c>
      <c r="H330" s="161">
        <f t="shared" si="131"/>
        <v>0</v>
      </c>
      <c r="I330" s="161">
        <f t="shared" si="131"/>
        <v>0</v>
      </c>
      <c r="J330" s="161">
        <f t="shared" si="131"/>
        <v>0</v>
      </c>
      <c r="K330" s="161">
        <f t="shared" si="131"/>
        <v>0</v>
      </c>
      <c r="L330" s="161">
        <f t="shared" si="131"/>
        <v>0</v>
      </c>
      <c r="M330" s="161">
        <f t="shared" si="131"/>
        <v>0</v>
      </c>
      <c r="N330" s="161">
        <f t="shared" si="131"/>
        <v>0</v>
      </c>
      <c r="O330" s="161">
        <f t="shared" si="131"/>
        <v>0</v>
      </c>
      <c r="P330" s="161">
        <f t="shared" si="131"/>
        <v>0</v>
      </c>
      <c r="Q330" s="161">
        <f t="shared" si="131"/>
        <v>0</v>
      </c>
      <c r="R330" s="161">
        <f t="shared" si="131"/>
        <v>0</v>
      </c>
      <c r="S330" s="161">
        <f t="shared" si="131"/>
        <v>0</v>
      </c>
      <c r="T330" s="161">
        <f t="shared" si="131"/>
        <v>0</v>
      </c>
      <c r="U330" s="161">
        <f t="shared" si="131"/>
        <v>0</v>
      </c>
      <c r="V330" s="161">
        <f t="shared" si="131"/>
        <v>0</v>
      </c>
      <c r="W330" s="161">
        <f t="shared" si="131"/>
        <v>0</v>
      </c>
      <c r="X330" s="161">
        <f t="shared" si="131"/>
        <v>0</v>
      </c>
      <c r="Y330" s="161">
        <f t="shared" si="131"/>
        <v>0</v>
      </c>
      <c r="Z330" s="161">
        <f t="shared" si="131"/>
        <v>0</v>
      </c>
      <c r="AA330" s="161">
        <f t="shared" si="131"/>
        <v>0</v>
      </c>
      <c r="AB330" s="161">
        <f t="shared" si="131"/>
        <v>0</v>
      </c>
      <c r="AC330" s="161">
        <f t="shared" si="131"/>
        <v>0</v>
      </c>
      <c r="AD330" s="161">
        <f t="shared" si="131"/>
        <v>0</v>
      </c>
      <c r="AE330" s="161">
        <f t="shared" si="131"/>
        <v>0</v>
      </c>
      <c r="AF330" s="161">
        <f t="shared" si="131"/>
        <v>0</v>
      </c>
      <c r="AG330" s="161">
        <f t="shared" si="131"/>
        <v>0</v>
      </c>
      <c r="AH330" s="161">
        <f t="shared" si="131"/>
        <v>0</v>
      </c>
      <c r="AI330" s="161">
        <f t="shared" si="131"/>
        <v>0</v>
      </c>
      <c r="AJ330" s="161">
        <f t="shared" si="131"/>
        <v>0</v>
      </c>
      <c r="AK330" s="161">
        <f t="shared" si="131"/>
        <v>0</v>
      </c>
      <c r="AL330" s="161">
        <f t="shared" si="131"/>
        <v>0</v>
      </c>
      <c r="AM330" s="161">
        <f t="shared" si="131"/>
        <v>0</v>
      </c>
      <c r="AN330" s="161">
        <f t="shared" si="131"/>
        <v>0</v>
      </c>
      <c r="AO330" s="161">
        <f t="shared" si="131"/>
        <v>0</v>
      </c>
      <c r="AP330" s="161">
        <f t="shared" si="131"/>
        <v>0</v>
      </c>
    </row>
    <row r="331" spans="1:42" x14ac:dyDescent="0.2">
      <c r="A331" s="4">
        <f t="shared" si="129"/>
        <v>5</v>
      </c>
      <c r="B331" s="176">
        <f t="shared" si="126"/>
        <v>0</v>
      </c>
      <c r="C331" s="161">
        <f t="shared" ref="C331:AP331" si="132">LOOKUP(C320,$B$311:$AP$311,$B$312:$AP$312)/100*$B655</f>
        <v>0</v>
      </c>
      <c r="D331" s="161">
        <f t="shared" si="132"/>
        <v>0</v>
      </c>
      <c r="E331" s="161">
        <f t="shared" si="132"/>
        <v>0</v>
      </c>
      <c r="F331" s="161">
        <f t="shared" si="132"/>
        <v>0</v>
      </c>
      <c r="G331" s="161">
        <f t="shared" si="132"/>
        <v>0</v>
      </c>
      <c r="H331" s="161">
        <f t="shared" si="132"/>
        <v>0</v>
      </c>
      <c r="I331" s="161">
        <f t="shared" si="132"/>
        <v>0</v>
      </c>
      <c r="J331" s="161">
        <f t="shared" si="132"/>
        <v>0</v>
      </c>
      <c r="K331" s="161">
        <f t="shared" si="132"/>
        <v>0</v>
      </c>
      <c r="L331" s="161">
        <f t="shared" si="132"/>
        <v>0</v>
      </c>
      <c r="M331" s="161">
        <f t="shared" si="132"/>
        <v>0</v>
      </c>
      <c r="N331" s="161">
        <f t="shared" si="132"/>
        <v>0</v>
      </c>
      <c r="O331" s="161">
        <f t="shared" si="132"/>
        <v>0</v>
      </c>
      <c r="P331" s="161">
        <f t="shared" si="132"/>
        <v>0</v>
      </c>
      <c r="Q331" s="161">
        <f t="shared" si="132"/>
        <v>0</v>
      </c>
      <c r="R331" s="161">
        <f t="shared" si="132"/>
        <v>0</v>
      </c>
      <c r="S331" s="161">
        <f t="shared" si="132"/>
        <v>0</v>
      </c>
      <c r="T331" s="161">
        <f t="shared" si="132"/>
        <v>0</v>
      </c>
      <c r="U331" s="161">
        <f t="shared" si="132"/>
        <v>0</v>
      </c>
      <c r="V331" s="161">
        <f t="shared" si="132"/>
        <v>0</v>
      </c>
      <c r="W331" s="161">
        <f t="shared" si="132"/>
        <v>0</v>
      </c>
      <c r="X331" s="161">
        <f t="shared" si="132"/>
        <v>0</v>
      </c>
      <c r="Y331" s="161">
        <f t="shared" si="132"/>
        <v>0</v>
      </c>
      <c r="Z331" s="161">
        <f t="shared" si="132"/>
        <v>0</v>
      </c>
      <c r="AA331" s="161">
        <f t="shared" si="132"/>
        <v>0</v>
      </c>
      <c r="AB331" s="161">
        <f t="shared" si="132"/>
        <v>0</v>
      </c>
      <c r="AC331" s="161">
        <f t="shared" si="132"/>
        <v>0</v>
      </c>
      <c r="AD331" s="161">
        <f t="shared" si="132"/>
        <v>0</v>
      </c>
      <c r="AE331" s="161">
        <f t="shared" si="132"/>
        <v>0</v>
      </c>
      <c r="AF331" s="161">
        <f t="shared" si="132"/>
        <v>0</v>
      </c>
      <c r="AG331" s="161">
        <f t="shared" si="132"/>
        <v>0</v>
      </c>
      <c r="AH331" s="161">
        <f t="shared" si="132"/>
        <v>0</v>
      </c>
      <c r="AI331" s="161">
        <f t="shared" si="132"/>
        <v>0</v>
      </c>
      <c r="AJ331" s="161">
        <f t="shared" si="132"/>
        <v>0</v>
      </c>
      <c r="AK331" s="161">
        <f t="shared" si="132"/>
        <v>0</v>
      </c>
      <c r="AL331" s="161">
        <f t="shared" si="132"/>
        <v>0</v>
      </c>
      <c r="AM331" s="161">
        <f t="shared" si="132"/>
        <v>0</v>
      </c>
      <c r="AN331" s="161">
        <f t="shared" si="132"/>
        <v>0</v>
      </c>
      <c r="AO331" s="161">
        <f t="shared" si="132"/>
        <v>0</v>
      </c>
      <c r="AP331" s="161">
        <f t="shared" si="132"/>
        <v>0</v>
      </c>
    </row>
    <row r="332" spans="1:42" x14ac:dyDescent="0.2">
      <c r="A332" s="4">
        <f t="shared" si="129"/>
        <v>6</v>
      </c>
      <c r="B332" s="176">
        <f t="shared" si="126"/>
        <v>0</v>
      </c>
      <c r="C332" s="161">
        <f t="shared" ref="C332:AP332" si="133">LOOKUP(C321,$B$311:$AP$311,$B$312:$AP$312)/100*$B656</f>
        <v>0</v>
      </c>
      <c r="D332" s="161">
        <f t="shared" si="133"/>
        <v>0</v>
      </c>
      <c r="E332" s="161">
        <f t="shared" si="133"/>
        <v>0</v>
      </c>
      <c r="F332" s="161">
        <f t="shared" si="133"/>
        <v>0</v>
      </c>
      <c r="G332" s="161">
        <f t="shared" si="133"/>
        <v>0</v>
      </c>
      <c r="H332" s="161">
        <f t="shared" si="133"/>
        <v>0</v>
      </c>
      <c r="I332" s="161">
        <f t="shared" si="133"/>
        <v>0</v>
      </c>
      <c r="J332" s="161">
        <f t="shared" si="133"/>
        <v>0</v>
      </c>
      <c r="K332" s="161">
        <f t="shared" si="133"/>
        <v>0</v>
      </c>
      <c r="L332" s="161">
        <f t="shared" si="133"/>
        <v>0</v>
      </c>
      <c r="M332" s="161">
        <f t="shared" si="133"/>
        <v>0</v>
      </c>
      <c r="N332" s="161">
        <f t="shared" si="133"/>
        <v>0</v>
      </c>
      <c r="O332" s="161">
        <f t="shared" si="133"/>
        <v>0</v>
      </c>
      <c r="P332" s="161">
        <f t="shared" si="133"/>
        <v>0</v>
      </c>
      <c r="Q332" s="161">
        <f t="shared" si="133"/>
        <v>0</v>
      </c>
      <c r="R332" s="161">
        <f t="shared" si="133"/>
        <v>0</v>
      </c>
      <c r="S332" s="161">
        <f t="shared" si="133"/>
        <v>0</v>
      </c>
      <c r="T332" s="161">
        <f t="shared" si="133"/>
        <v>0</v>
      </c>
      <c r="U332" s="161">
        <f t="shared" si="133"/>
        <v>0</v>
      </c>
      <c r="V332" s="161">
        <f t="shared" si="133"/>
        <v>0</v>
      </c>
      <c r="W332" s="161">
        <f t="shared" si="133"/>
        <v>0</v>
      </c>
      <c r="X332" s="161">
        <f t="shared" si="133"/>
        <v>0</v>
      </c>
      <c r="Y332" s="161">
        <f t="shared" si="133"/>
        <v>0</v>
      </c>
      <c r="Z332" s="161">
        <f t="shared" si="133"/>
        <v>0</v>
      </c>
      <c r="AA332" s="161">
        <f t="shared" si="133"/>
        <v>0</v>
      </c>
      <c r="AB332" s="161">
        <f t="shared" si="133"/>
        <v>0</v>
      </c>
      <c r="AC332" s="161">
        <f t="shared" si="133"/>
        <v>0</v>
      </c>
      <c r="AD332" s="161">
        <f t="shared" si="133"/>
        <v>0</v>
      </c>
      <c r="AE332" s="161">
        <f t="shared" si="133"/>
        <v>0</v>
      </c>
      <c r="AF332" s="161">
        <f t="shared" si="133"/>
        <v>0</v>
      </c>
      <c r="AG332" s="161">
        <f t="shared" si="133"/>
        <v>0</v>
      </c>
      <c r="AH332" s="161">
        <f t="shared" si="133"/>
        <v>0</v>
      </c>
      <c r="AI332" s="161">
        <f t="shared" si="133"/>
        <v>0</v>
      </c>
      <c r="AJ332" s="161">
        <f t="shared" si="133"/>
        <v>0</v>
      </c>
      <c r="AK332" s="161">
        <f t="shared" si="133"/>
        <v>0</v>
      </c>
      <c r="AL332" s="161">
        <f t="shared" si="133"/>
        <v>0</v>
      </c>
      <c r="AM332" s="161">
        <f t="shared" si="133"/>
        <v>0</v>
      </c>
      <c r="AN332" s="161">
        <f t="shared" si="133"/>
        <v>0</v>
      </c>
      <c r="AO332" s="161">
        <f t="shared" si="133"/>
        <v>0</v>
      </c>
      <c r="AP332" s="161">
        <f t="shared" si="133"/>
        <v>0</v>
      </c>
    </row>
    <row r="333" spans="1:42" x14ac:dyDescent="0.2">
      <c r="A333" s="4">
        <f t="shared" si="129"/>
        <v>7</v>
      </c>
      <c r="B333" s="176">
        <f t="shared" si="126"/>
        <v>0</v>
      </c>
      <c r="C333" s="161">
        <f t="shared" ref="C333:AP333" si="134">LOOKUP(C322,$B$311:$AP$311,$B$312:$AP$312)/100*$B657</f>
        <v>0</v>
      </c>
      <c r="D333" s="161">
        <f t="shared" si="134"/>
        <v>0</v>
      </c>
      <c r="E333" s="161">
        <f t="shared" si="134"/>
        <v>0</v>
      </c>
      <c r="F333" s="161">
        <f t="shared" si="134"/>
        <v>0</v>
      </c>
      <c r="G333" s="161">
        <f t="shared" si="134"/>
        <v>0</v>
      </c>
      <c r="H333" s="161">
        <f t="shared" si="134"/>
        <v>0</v>
      </c>
      <c r="I333" s="161">
        <f t="shared" si="134"/>
        <v>0</v>
      </c>
      <c r="J333" s="161">
        <f t="shared" si="134"/>
        <v>0</v>
      </c>
      <c r="K333" s="161">
        <f t="shared" si="134"/>
        <v>0</v>
      </c>
      <c r="L333" s="161">
        <f t="shared" si="134"/>
        <v>0</v>
      </c>
      <c r="M333" s="161">
        <f t="shared" si="134"/>
        <v>0</v>
      </c>
      <c r="N333" s="161">
        <f t="shared" si="134"/>
        <v>0</v>
      </c>
      <c r="O333" s="161">
        <f t="shared" si="134"/>
        <v>0</v>
      </c>
      <c r="P333" s="161">
        <f t="shared" si="134"/>
        <v>0</v>
      </c>
      <c r="Q333" s="161">
        <f t="shared" si="134"/>
        <v>0</v>
      </c>
      <c r="R333" s="161">
        <f t="shared" si="134"/>
        <v>0</v>
      </c>
      <c r="S333" s="161">
        <f t="shared" si="134"/>
        <v>0</v>
      </c>
      <c r="T333" s="161">
        <f t="shared" si="134"/>
        <v>0</v>
      </c>
      <c r="U333" s="161">
        <f t="shared" si="134"/>
        <v>0</v>
      </c>
      <c r="V333" s="161">
        <f t="shared" si="134"/>
        <v>0</v>
      </c>
      <c r="W333" s="161">
        <f t="shared" si="134"/>
        <v>0</v>
      </c>
      <c r="X333" s="161">
        <f t="shared" si="134"/>
        <v>0</v>
      </c>
      <c r="Y333" s="161">
        <f t="shared" si="134"/>
        <v>0</v>
      </c>
      <c r="Z333" s="161">
        <f t="shared" si="134"/>
        <v>0</v>
      </c>
      <c r="AA333" s="161">
        <f t="shared" si="134"/>
        <v>0</v>
      </c>
      <c r="AB333" s="161">
        <f t="shared" si="134"/>
        <v>0</v>
      </c>
      <c r="AC333" s="161">
        <f t="shared" si="134"/>
        <v>0</v>
      </c>
      <c r="AD333" s="161">
        <f t="shared" si="134"/>
        <v>0</v>
      </c>
      <c r="AE333" s="161">
        <f t="shared" si="134"/>
        <v>0</v>
      </c>
      <c r="AF333" s="161">
        <f t="shared" si="134"/>
        <v>0</v>
      </c>
      <c r="AG333" s="161">
        <f t="shared" si="134"/>
        <v>0</v>
      </c>
      <c r="AH333" s="161">
        <f t="shared" si="134"/>
        <v>0</v>
      </c>
      <c r="AI333" s="161">
        <f t="shared" si="134"/>
        <v>0</v>
      </c>
      <c r="AJ333" s="161">
        <f t="shared" si="134"/>
        <v>0</v>
      </c>
      <c r="AK333" s="161">
        <f t="shared" si="134"/>
        <v>0</v>
      </c>
      <c r="AL333" s="161">
        <f t="shared" si="134"/>
        <v>0</v>
      </c>
      <c r="AM333" s="161">
        <f t="shared" si="134"/>
        <v>0</v>
      </c>
      <c r="AN333" s="161">
        <f t="shared" si="134"/>
        <v>0</v>
      </c>
      <c r="AO333" s="161">
        <f t="shared" si="134"/>
        <v>0</v>
      </c>
      <c r="AP333" s="161">
        <f t="shared" si="134"/>
        <v>0</v>
      </c>
    </row>
    <row r="334" spans="1:42" x14ac:dyDescent="0.2">
      <c r="A334" s="4">
        <f t="shared" si="129"/>
        <v>8</v>
      </c>
      <c r="B334" s="176">
        <f t="shared" si="126"/>
        <v>0</v>
      </c>
      <c r="C334" s="161">
        <f t="shared" ref="C334:AP334" si="135">LOOKUP(C323,$B$311:$AP$311,$B$312:$AP$312)/100*$B658</f>
        <v>0</v>
      </c>
      <c r="D334" s="161">
        <f t="shared" si="135"/>
        <v>0</v>
      </c>
      <c r="E334" s="161">
        <f t="shared" si="135"/>
        <v>0</v>
      </c>
      <c r="F334" s="161">
        <f t="shared" si="135"/>
        <v>0</v>
      </c>
      <c r="G334" s="161">
        <f t="shared" si="135"/>
        <v>0</v>
      </c>
      <c r="H334" s="161">
        <f t="shared" si="135"/>
        <v>0</v>
      </c>
      <c r="I334" s="161">
        <f t="shared" si="135"/>
        <v>0</v>
      </c>
      <c r="J334" s="161">
        <f t="shared" si="135"/>
        <v>0</v>
      </c>
      <c r="K334" s="161">
        <f t="shared" si="135"/>
        <v>0</v>
      </c>
      <c r="L334" s="161">
        <f t="shared" si="135"/>
        <v>0</v>
      </c>
      <c r="M334" s="161">
        <f t="shared" si="135"/>
        <v>0</v>
      </c>
      <c r="N334" s="161">
        <f t="shared" si="135"/>
        <v>0</v>
      </c>
      <c r="O334" s="161">
        <f t="shared" si="135"/>
        <v>0</v>
      </c>
      <c r="P334" s="161">
        <f t="shared" si="135"/>
        <v>0</v>
      </c>
      <c r="Q334" s="161">
        <f t="shared" si="135"/>
        <v>0</v>
      </c>
      <c r="R334" s="161">
        <f t="shared" si="135"/>
        <v>0</v>
      </c>
      <c r="S334" s="161">
        <f t="shared" si="135"/>
        <v>0</v>
      </c>
      <c r="T334" s="161">
        <f t="shared" si="135"/>
        <v>0</v>
      </c>
      <c r="U334" s="161">
        <f t="shared" si="135"/>
        <v>0</v>
      </c>
      <c r="V334" s="161">
        <f t="shared" si="135"/>
        <v>0</v>
      </c>
      <c r="W334" s="161">
        <f t="shared" si="135"/>
        <v>0</v>
      </c>
      <c r="X334" s="161">
        <f t="shared" si="135"/>
        <v>0</v>
      </c>
      <c r="Y334" s="161">
        <f t="shared" si="135"/>
        <v>0</v>
      </c>
      <c r="Z334" s="161">
        <f t="shared" si="135"/>
        <v>0</v>
      </c>
      <c r="AA334" s="161">
        <f t="shared" si="135"/>
        <v>0</v>
      </c>
      <c r="AB334" s="161">
        <f t="shared" si="135"/>
        <v>0</v>
      </c>
      <c r="AC334" s="161">
        <f t="shared" si="135"/>
        <v>0</v>
      </c>
      <c r="AD334" s="161">
        <f t="shared" si="135"/>
        <v>0</v>
      </c>
      <c r="AE334" s="161">
        <f t="shared" si="135"/>
        <v>0</v>
      </c>
      <c r="AF334" s="161">
        <f t="shared" si="135"/>
        <v>0</v>
      </c>
      <c r="AG334" s="161">
        <f t="shared" si="135"/>
        <v>0</v>
      </c>
      <c r="AH334" s="161">
        <f t="shared" si="135"/>
        <v>0</v>
      </c>
      <c r="AI334" s="161">
        <f t="shared" si="135"/>
        <v>0</v>
      </c>
      <c r="AJ334" s="161">
        <f t="shared" si="135"/>
        <v>0</v>
      </c>
      <c r="AK334" s="161">
        <f t="shared" si="135"/>
        <v>0</v>
      </c>
      <c r="AL334" s="161">
        <f t="shared" si="135"/>
        <v>0</v>
      </c>
      <c r="AM334" s="161">
        <f t="shared" si="135"/>
        <v>0</v>
      </c>
      <c r="AN334" s="161">
        <f t="shared" si="135"/>
        <v>0</v>
      </c>
      <c r="AO334" s="161">
        <f t="shared" si="135"/>
        <v>0</v>
      </c>
      <c r="AP334" s="161">
        <f t="shared" si="135"/>
        <v>0</v>
      </c>
    </row>
    <row r="335" spans="1:42" x14ac:dyDescent="0.2">
      <c r="A335" s="4">
        <f>A334+1</f>
        <v>9</v>
      </c>
      <c r="B335" s="176">
        <f t="shared" si="126"/>
        <v>0</v>
      </c>
      <c r="C335" s="161">
        <f t="shared" ref="C335:AP335" si="136">LOOKUP(C324,$B$311:$AP$311,$B$312:$AP$312)/100*$B659</f>
        <v>0</v>
      </c>
      <c r="D335" s="161">
        <f t="shared" si="136"/>
        <v>0</v>
      </c>
      <c r="E335" s="161">
        <f t="shared" si="136"/>
        <v>0</v>
      </c>
      <c r="F335" s="161">
        <f t="shared" si="136"/>
        <v>0</v>
      </c>
      <c r="G335" s="161">
        <f t="shared" si="136"/>
        <v>0</v>
      </c>
      <c r="H335" s="161">
        <f t="shared" si="136"/>
        <v>0</v>
      </c>
      <c r="I335" s="161">
        <f t="shared" si="136"/>
        <v>0</v>
      </c>
      <c r="J335" s="161">
        <f t="shared" si="136"/>
        <v>0</v>
      </c>
      <c r="K335" s="161">
        <f t="shared" si="136"/>
        <v>0</v>
      </c>
      <c r="L335" s="161">
        <f t="shared" si="136"/>
        <v>0</v>
      </c>
      <c r="M335" s="161">
        <f t="shared" si="136"/>
        <v>0</v>
      </c>
      <c r="N335" s="161">
        <f t="shared" si="136"/>
        <v>0</v>
      </c>
      <c r="O335" s="161">
        <f t="shared" si="136"/>
        <v>0</v>
      </c>
      <c r="P335" s="161">
        <f t="shared" si="136"/>
        <v>0</v>
      </c>
      <c r="Q335" s="161">
        <f t="shared" si="136"/>
        <v>0</v>
      </c>
      <c r="R335" s="161">
        <f t="shared" si="136"/>
        <v>0</v>
      </c>
      <c r="S335" s="161">
        <f t="shared" si="136"/>
        <v>0</v>
      </c>
      <c r="T335" s="161">
        <f t="shared" si="136"/>
        <v>0</v>
      </c>
      <c r="U335" s="161">
        <f t="shared" si="136"/>
        <v>0</v>
      </c>
      <c r="V335" s="161">
        <f t="shared" si="136"/>
        <v>0</v>
      </c>
      <c r="W335" s="161">
        <f t="shared" si="136"/>
        <v>0</v>
      </c>
      <c r="X335" s="161">
        <f t="shared" si="136"/>
        <v>0</v>
      </c>
      <c r="Y335" s="161">
        <f t="shared" si="136"/>
        <v>0</v>
      </c>
      <c r="Z335" s="161">
        <f t="shared" si="136"/>
        <v>0</v>
      </c>
      <c r="AA335" s="161">
        <f t="shared" si="136"/>
        <v>0</v>
      </c>
      <c r="AB335" s="161">
        <f t="shared" si="136"/>
        <v>0</v>
      </c>
      <c r="AC335" s="161">
        <f t="shared" si="136"/>
        <v>0</v>
      </c>
      <c r="AD335" s="161">
        <f t="shared" si="136"/>
        <v>0</v>
      </c>
      <c r="AE335" s="161">
        <f t="shared" si="136"/>
        <v>0</v>
      </c>
      <c r="AF335" s="161">
        <f t="shared" si="136"/>
        <v>0</v>
      </c>
      <c r="AG335" s="161">
        <f t="shared" si="136"/>
        <v>0</v>
      </c>
      <c r="AH335" s="161">
        <f t="shared" si="136"/>
        <v>0</v>
      </c>
      <c r="AI335" s="161">
        <f t="shared" si="136"/>
        <v>0</v>
      </c>
      <c r="AJ335" s="161">
        <f t="shared" si="136"/>
        <v>0</v>
      </c>
      <c r="AK335" s="161">
        <f t="shared" si="136"/>
        <v>0</v>
      </c>
      <c r="AL335" s="161">
        <f t="shared" si="136"/>
        <v>0</v>
      </c>
      <c r="AM335" s="161">
        <f t="shared" si="136"/>
        <v>0</v>
      </c>
      <c r="AN335" s="161">
        <f t="shared" si="136"/>
        <v>0</v>
      </c>
      <c r="AO335" s="161">
        <f t="shared" si="136"/>
        <v>0</v>
      </c>
      <c r="AP335" s="161">
        <f t="shared" si="136"/>
        <v>0</v>
      </c>
    </row>
    <row r="336" spans="1:42" x14ac:dyDescent="0.2">
      <c r="A336" s="4">
        <f t="shared" si="129"/>
        <v>10</v>
      </c>
      <c r="B336" s="176">
        <f t="shared" si="126"/>
        <v>0</v>
      </c>
      <c r="C336" s="161">
        <f t="shared" ref="C336:AP336" si="137">LOOKUP(C325,$B$311:$AP$311,$B$312:$AP$312)/100*$B660</f>
        <v>0</v>
      </c>
      <c r="D336" s="161">
        <f t="shared" si="137"/>
        <v>0</v>
      </c>
      <c r="E336" s="161">
        <f t="shared" si="137"/>
        <v>0</v>
      </c>
      <c r="F336" s="161">
        <f t="shared" si="137"/>
        <v>0</v>
      </c>
      <c r="G336" s="161">
        <f t="shared" si="137"/>
        <v>0</v>
      </c>
      <c r="H336" s="161">
        <f t="shared" si="137"/>
        <v>0</v>
      </c>
      <c r="I336" s="161">
        <f t="shared" si="137"/>
        <v>0</v>
      </c>
      <c r="J336" s="161">
        <f t="shared" si="137"/>
        <v>0</v>
      </c>
      <c r="K336" s="161">
        <f t="shared" si="137"/>
        <v>0</v>
      </c>
      <c r="L336" s="161">
        <f t="shared" si="137"/>
        <v>0</v>
      </c>
      <c r="M336" s="161">
        <f t="shared" si="137"/>
        <v>0</v>
      </c>
      <c r="N336" s="161">
        <f t="shared" si="137"/>
        <v>0</v>
      </c>
      <c r="O336" s="161">
        <f t="shared" si="137"/>
        <v>0</v>
      </c>
      <c r="P336" s="161">
        <f t="shared" si="137"/>
        <v>0</v>
      </c>
      <c r="Q336" s="161">
        <f t="shared" si="137"/>
        <v>0</v>
      </c>
      <c r="R336" s="161">
        <f t="shared" si="137"/>
        <v>0</v>
      </c>
      <c r="S336" s="161">
        <f t="shared" si="137"/>
        <v>0</v>
      </c>
      <c r="T336" s="161">
        <f t="shared" si="137"/>
        <v>0</v>
      </c>
      <c r="U336" s="161">
        <f t="shared" si="137"/>
        <v>0</v>
      </c>
      <c r="V336" s="161">
        <f t="shared" si="137"/>
        <v>0</v>
      </c>
      <c r="W336" s="161">
        <f t="shared" si="137"/>
        <v>0</v>
      </c>
      <c r="X336" s="161">
        <f t="shared" si="137"/>
        <v>0</v>
      </c>
      <c r="Y336" s="161">
        <f t="shared" si="137"/>
        <v>0</v>
      </c>
      <c r="Z336" s="161">
        <f t="shared" si="137"/>
        <v>0</v>
      </c>
      <c r="AA336" s="161">
        <f t="shared" si="137"/>
        <v>0</v>
      </c>
      <c r="AB336" s="161">
        <f t="shared" si="137"/>
        <v>0</v>
      </c>
      <c r="AC336" s="161">
        <f t="shared" si="137"/>
        <v>0</v>
      </c>
      <c r="AD336" s="161">
        <f t="shared" si="137"/>
        <v>0</v>
      </c>
      <c r="AE336" s="161">
        <f t="shared" si="137"/>
        <v>0</v>
      </c>
      <c r="AF336" s="161">
        <f t="shared" si="137"/>
        <v>0</v>
      </c>
      <c r="AG336" s="161">
        <f t="shared" si="137"/>
        <v>0</v>
      </c>
      <c r="AH336" s="161">
        <f t="shared" si="137"/>
        <v>0</v>
      </c>
      <c r="AI336" s="161">
        <f t="shared" si="137"/>
        <v>0</v>
      </c>
      <c r="AJ336" s="161">
        <f t="shared" si="137"/>
        <v>0</v>
      </c>
      <c r="AK336" s="161">
        <f t="shared" si="137"/>
        <v>0</v>
      </c>
      <c r="AL336" s="161">
        <f t="shared" si="137"/>
        <v>0</v>
      </c>
      <c r="AM336" s="161">
        <f t="shared" si="137"/>
        <v>0</v>
      </c>
      <c r="AN336" s="161">
        <f t="shared" si="137"/>
        <v>0</v>
      </c>
      <c r="AO336" s="161">
        <f t="shared" si="137"/>
        <v>0</v>
      </c>
      <c r="AP336" s="161">
        <f t="shared" si="137"/>
        <v>0</v>
      </c>
    </row>
    <row r="337" spans="1:42" ht="12" customHeight="1" x14ac:dyDescent="0.2">
      <c r="A337" s="27" t="s">
        <v>13</v>
      </c>
      <c r="B337" s="161"/>
      <c r="C337" s="161">
        <f>SUM(C327:C336)</f>
        <v>0</v>
      </c>
      <c r="D337" s="161">
        <f t="shared" ref="D337:AP337" si="138">SUM(D327:D336)</f>
        <v>0</v>
      </c>
      <c r="E337" s="161">
        <f t="shared" si="138"/>
        <v>0</v>
      </c>
      <c r="F337" s="161">
        <f t="shared" si="138"/>
        <v>0</v>
      </c>
      <c r="G337" s="161">
        <f t="shared" si="138"/>
        <v>0</v>
      </c>
      <c r="H337" s="161">
        <f t="shared" si="138"/>
        <v>0</v>
      </c>
      <c r="I337" s="161">
        <f t="shared" si="138"/>
        <v>0</v>
      </c>
      <c r="J337" s="161">
        <f t="shared" si="138"/>
        <v>0</v>
      </c>
      <c r="K337" s="161">
        <f t="shared" si="138"/>
        <v>0</v>
      </c>
      <c r="L337" s="161">
        <f t="shared" si="138"/>
        <v>0</v>
      </c>
      <c r="M337" s="161">
        <f t="shared" si="138"/>
        <v>0</v>
      </c>
      <c r="N337" s="161">
        <f t="shared" si="138"/>
        <v>0</v>
      </c>
      <c r="O337" s="161">
        <f t="shared" si="138"/>
        <v>0</v>
      </c>
      <c r="P337" s="161">
        <f t="shared" si="138"/>
        <v>0</v>
      </c>
      <c r="Q337" s="161">
        <f t="shared" si="138"/>
        <v>15260.117266516674</v>
      </c>
      <c r="R337" s="161">
        <f t="shared" si="138"/>
        <v>24416.187626426676</v>
      </c>
      <c r="S337" s="161">
        <f t="shared" si="138"/>
        <v>14649.712575856007</v>
      </c>
      <c r="T337" s="161">
        <f t="shared" si="138"/>
        <v>8789.8275455136027</v>
      </c>
      <c r="U337" s="161">
        <f t="shared" si="138"/>
        <v>8789.8275455136027</v>
      </c>
      <c r="V337" s="161">
        <f t="shared" si="138"/>
        <v>4394.9137727568013</v>
      </c>
      <c r="W337" s="161">
        <f t="shared" si="138"/>
        <v>0</v>
      </c>
      <c r="X337" s="161">
        <f t="shared" si="138"/>
        <v>0</v>
      </c>
      <c r="Y337" s="161">
        <f t="shared" si="138"/>
        <v>0</v>
      </c>
      <c r="Z337" s="161">
        <f t="shared" si="138"/>
        <v>0</v>
      </c>
      <c r="AA337" s="161">
        <f t="shared" si="138"/>
        <v>0</v>
      </c>
      <c r="AB337" s="161">
        <f t="shared" si="138"/>
        <v>0</v>
      </c>
      <c r="AC337" s="161">
        <f t="shared" si="138"/>
        <v>0</v>
      </c>
      <c r="AD337" s="161">
        <f t="shared" si="138"/>
        <v>0</v>
      </c>
      <c r="AE337" s="161">
        <f t="shared" si="138"/>
        <v>0</v>
      </c>
      <c r="AF337" s="161">
        <f t="shared" si="138"/>
        <v>0</v>
      </c>
      <c r="AG337" s="161">
        <f t="shared" si="138"/>
        <v>0</v>
      </c>
      <c r="AH337" s="161">
        <f t="shared" si="138"/>
        <v>0</v>
      </c>
      <c r="AI337" s="161">
        <f t="shared" si="138"/>
        <v>0</v>
      </c>
      <c r="AJ337" s="161">
        <f t="shared" si="138"/>
        <v>0</v>
      </c>
      <c r="AK337" s="161">
        <f t="shared" si="138"/>
        <v>0</v>
      </c>
      <c r="AL337" s="161">
        <f t="shared" si="138"/>
        <v>0</v>
      </c>
      <c r="AM337" s="161">
        <f t="shared" si="138"/>
        <v>0</v>
      </c>
      <c r="AN337" s="161">
        <f t="shared" si="138"/>
        <v>0</v>
      </c>
      <c r="AO337" s="161">
        <f t="shared" si="138"/>
        <v>0</v>
      </c>
      <c r="AP337" s="161">
        <f t="shared" si="138"/>
        <v>0</v>
      </c>
    </row>
    <row r="338" spans="1:42" x14ac:dyDescent="0.2">
      <c r="A338" s="22"/>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row>
    <row r="339" spans="1:42" x14ac:dyDescent="0.2">
      <c r="A339" s="18" t="s">
        <v>88</v>
      </c>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row>
    <row r="340" spans="1:42" x14ac:dyDescent="0.2">
      <c r="A340" s="22" t="s">
        <v>73</v>
      </c>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row>
    <row r="341" spans="1:42" x14ac:dyDescent="0.2">
      <c r="A341" s="4">
        <v>1</v>
      </c>
      <c r="B341" s="4">
        <v>0</v>
      </c>
      <c r="C341" s="161">
        <f>IF(C$2&lt;=analysis_period,IF(SUM($C683:C683)&gt;0,B341+1,0),0)</f>
        <v>0</v>
      </c>
      <c r="D341" s="161">
        <f>IF(D$2&lt;=analysis_period,IF(SUM($C683:D683)&gt;0,C341+1,0),0)</f>
        <v>0</v>
      </c>
      <c r="E341" s="161">
        <f>IF(E$2&lt;=analysis_period,IF(SUM($C683:E683)&gt;0,D341+1,0),0)</f>
        <v>0</v>
      </c>
      <c r="F341" s="161">
        <f>IF(F$2&lt;=analysis_period,IF(SUM($C683:F683)&gt;0,E341+1,0),0)</f>
        <v>0</v>
      </c>
      <c r="G341" s="161">
        <f>IF(G$2&lt;=analysis_period,IF(SUM($C683:G683)&gt;0,F341+1,0),0)</f>
        <v>0</v>
      </c>
      <c r="H341" s="161">
        <f>IF(H$2&lt;=analysis_period,IF(SUM($C683:H683)&gt;0,G341+1,0),0)</f>
        <v>0</v>
      </c>
      <c r="I341" s="161">
        <f>IF(I$2&lt;=analysis_period,IF(SUM($C683:I683)&gt;0,H341+1,0),0)</f>
        <v>0</v>
      </c>
      <c r="J341" s="161">
        <f>IF(J$2&lt;=analysis_period,IF(SUM($C683:J683)&gt;0,I341+1,0),0)</f>
        <v>0</v>
      </c>
      <c r="K341" s="161">
        <f>IF(K$2&lt;=analysis_period,IF(SUM($C683:K683)&gt;0,J341+1,0),0)</f>
        <v>0</v>
      </c>
      <c r="L341" s="161">
        <f>IF(L$2&lt;=analysis_period,IF(SUM($C683:L683)&gt;0,K341+1,0),0)</f>
        <v>0</v>
      </c>
      <c r="M341" s="161">
        <f>IF(M$2&lt;=analysis_period,IF(SUM($C683:M683)&gt;0,L341+1,0),0)</f>
        <v>0</v>
      </c>
      <c r="N341" s="161">
        <f>IF(N$2&lt;=analysis_period,IF(SUM($C683:N683)&gt;0,M341+1,0),0)</f>
        <v>0</v>
      </c>
      <c r="O341" s="161">
        <f>IF(O$2&lt;=analysis_period,IF(SUM($C683:O683)&gt;0,N341+1,0),0)</f>
        <v>0</v>
      </c>
      <c r="P341" s="161">
        <f>IF(P$2&lt;=analysis_period,IF(SUM($C683:P683)&gt;0,O341+1,0),0)</f>
        <v>0</v>
      </c>
      <c r="Q341" s="161">
        <f>IF(Q$2&lt;=analysis_period,IF(SUM($C683:Q683)&gt;0,P341+1,0),0)</f>
        <v>0</v>
      </c>
      <c r="R341" s="161">
        <f>IF(R$2&lt;=analysis_period,IF(SUM($C683:R683)&gt;0,Q341+1,0),0)</f>
        <v>0</v>
      </c>
      <c r="S341" s="161">
        <f>IF(S$2&lt;=analysis_period,IF(SUM($C683:S683)&gt;0,R341+1,0),0)</f>
        <v>0</v>
      </c>
      <c r="T341" s="161">
        <f>IF(T$2&lt;=analysis_period,IF(SUM($C683:T683)&gt;0,S341+1,0),0)</f>
        <v>0</v>
      </c>
      <c r="U341" s="161">
        <f>IF(U$2&lt;=analysis_period,IF(SUM($C683:U683)&gt;0,T341+1,0),0)</f>
        <v>0</v>
      </c>
      <c r="V341" s="161">
        <f>IF(V$2&lt;=analysis_period,IF(SUM($C683:V683)&gt;0,U341+1,0),0)</f>
        <v>0</v>
      </c>
      <c r="W341" s="161">
        <f>IF(W$2&lt;=analysis_period,IF(SUM($C683:W683)&gt;0,V341+1,0),0)</f>
        <v>0</v>
      </c>
      <c r="X341" s="161">
        <f>IF(X$2&lt;=analysis_period,IF(SUM($C683:X683)&gt;0,W341+1,0),0)</f>
        <v>0</v>
      </c>
      <c r="Y341" s="161">
        <f>IF(Y$2&lt;=analysis_period,IF(SUM($C683:Y683)&gt;0,X341+1,0),0)</f>
        <v>0</v>
      </c>
      <c r="Z341" s="161">
        <f>IF(Z$2&lt;=analysis_period,IF(SUM($C683:Z683)&gt;0,Y341+1,0),0)</f>
        <v>0</v>
      </c>
      <c r="AA341" s="161">
        <f>IF(AA$2&lt;=analysis_period,IF(SUM($C683:AA683)&gt;0,Z341+1,0),0)</f>
        <v>0</v>
      </c>
      <c r="AB341" s="161">
        <f>IF(AB$2&lt;=analysis_period,IF(SUM($C683:AB683)&gt;0,AA341+1,0),0)</f>
        <v>0</v>
      </c>
      <c r="AC341" s="161">
        <f>IF(AC$2&lt;=analysis_period,IF(SUM($C683:AC683)&gt;0,AB341+1,0),0)</f>
        <v>0</v>
      </c>
      <c r="AD341" s="161">
        <f>IF(AD$2&lt;=analysis_period,IF(SUM($C683:AD683)&gt;0,AC341+1,0),0)</f>
        <v>0</v>
      </c>
      <c r="AE341" s="161">
        <f>IF(AE$2&lt;=analysis_period,IF(SUM($C683:AE683)&gt;0,AD341+1,0),0)</f>
        <v>0</v>
      </c>
      <c r="AF341" s="161">
        <f>IF(AF$2&lt;=analysis_period,IF(SUM($C683:AF683)&gt;0,AE341+1,0),0)</f>
        <v>0</v>
      </c>
      <c r="AG341" s="161">
        <f>IF(AG$2&lt;=analysis_period,IF(SUM($C683:AG683)&gt;0,AF341+1,0),0)</f>
        <v>0</v>
      </c>
      <c r="AH341" s="161">
        <f>IF(AH$2&lt;=analysis_period,IF(SUM($C683:AH683)&gt;0,AG341+1,0),0)</f>
        <v>0</v>
      </c>
      <c r="AI341" s="161">
        <f>IF(AI$2&lt;=analysis_period,IF(SUM($C683:AI683)&gt;0,AH341+1,0),0)</f>
        <v>0</v>
      </c>
      <c r="AJ341" s="161">
        <f>IF(AJ$2&lt;=analysis_period,IF(SUM($C683:AJ683)&gt;0,AI341+1,0),0)</f>
        <v>0</v>
      </c>
      <c r="AK341" s="161">
        <f>IF(AK$2&lt;=analysis_period,IF(SUM($C683:AK683)&gt;0,AJ341+1,0),0)</f>
        <v>0</v>
      </c>
      <c r="AL341" s="161">
        <f>IF(AL$2&lt;=analysis_period,IF(SUM($C683:AL683)&gt;0,AK341+1,0),0)</f>
        <v>0</v>
      </c>
      <c r="AM341" s="161">
        <f>IF(AM$2&lt;=analysis_period,IF(SUM($C683:AM683)&gt;0,AL341+1,0),0)</f>
        <v>0</v>
      </c>
      <c r="AN341" s="161">
        <f>IF(AN$2&lt;=analysis_period,IF(SUM($C683:AN683)&gt;0,AM341+1,0),0)</f>
        <v>0</v>
      </c>
      <c r="AO341" s="161">
        <f>IF(AO$2&lt;=analysis_period,IF(SUM($C683:AO683)&gt;0,AN341+1,0),0)</f>
        <v>0</v>
      </c>
      <c r="AP341" s="161">
        <f>IF(AP$2&lt;=analysis_period,IF(SUM($C683:AP683)&gt;0,AO341+1,0),0)</f>
        <v>0</v>
      </c>
    </row>
    <row r="342" spans="1:42" x14ac:dyDescent="0.2">
      <c r="A342" s="4">
        <f>A341+1</f>
        <v>2</v>
      </c>
      <c r="B342" s="4">
        <v>0</v>
      </c>
      <c r="C342" s="161">
        <f>IF(C$2&lt;=analysis_period,IF(SUM($C684:C684)&gt;0,B342+1,0),0)</f>
        <v>0</v>
      </c>
      <c r="D342" s="161">
        <f>IF(D$2&lt;=analysis_period,IF(SUM($C684:D684)&gt;0,C342+1,0),0)</f>
        <v>0</v>
      </c>
      <c r="E342" s="161">
        <f>IF(E$2&lt;=analysis_period,IF(SUM($C684:E684)&gt;0,D342+1,0),0)</f>
        <v>0</v>
      </c>
      <c r="F342" s="161">
        <f>IF(F$2&lt;=analysis_period,IF(SUM($C684:F684)&gt;0,E342+1,0),0)</f>
        <v>0</v>
      </c>
      <c r="G342" s="161">
        <f>IF(G$2&lt;=analysis_period,IF(SUM($C684:G684)&gt;0,F342+1,0),0)</f>
        <v>0</v>
      </c>
      <c r="H342" s="161">
        <f>IF(H$2&lt;=analysis_period,IF(SUM($C684:H684)&gt;0,G342+1,0),0)</f>
        <v>0</v>
      </c>
      <c r="I342" s="161">
        <f>IF(I$2&lt;=analysis_period,IF(SUM($C684:I684)&gt;0,H342+1,0),0)</f>
        <v>0</v>
      </c>
      <c r="J342" s="161">
        <f>IF(J$2&lt;=analysis_period,IF(SUM($C684:J684)&gt;0,I342+1,0),0)</f>
        <v>0</v>
      </c>
      <c r="K342" s="161">
        <f>IF(K$2&lt;=analysis_period,IF(SUM($C684:K684)&gt;0,J342+1,0),0)</f>
        <v>0</v>
      </c>
      <c r="L342" s="161">
        <f>IF(L$2&lt;=analysis_period,IF(SUM($C684:L684)&gt;0,K342+1,0),0)</f>
        <v>0</v>
      </c>
      <c r="M342" s="161">
        <f>IF(M$2&lt;=analysis_period,IF(SUM($C684:M684)&gt;0,L342+1,0),0)</f>
        <v>0</v>
      </c>
      <c r="N342" s="161">
        <f>IF(N$2&lt;=analysis_period,IF(SUM($C684:N684)&gt;0,M342+1,0),0)</f>
        <v>0</v>
      </c>
      <c r="O342" s="161">
        <f>IF(O$2&lt;=analysis_period,IF(SUM($C684:O684)&gt;0,N342+1,0),0)</f>
        <v>0</v>
      </c>
      <c r="P342" s="161">
        <f>IF(P$2&lt;=analysis_period,IF(SUM($C684:P684)&gt;0,O342+1,0),0)</f>
        <v>0</v>
      </c>
      <c r="Q342" s="161">
        <f>IF(Q$2&lt;=analysis_period,IF(SUM($C684:Q684)&gt;0,P342+1,0),0)</f>
        <v>0</v>
      </c>
      <c r="R342" s="161">
        <f>IF(R$2&lt;=analysis_period,IF(SUM($C684:R684)&gt;0,Q342+1,0),0)</f>
        <v>0</v>
      </c>
      <c r="S342" s="161">
        <f>IF(S$2&lt;=analysis_period,IF(SUM($C684:S684)&gt;0,R342+1,0),0)</f>
        <v>0</v>
      </c>
      <c r="T342" s="161">
        <f>IF(T$2&lt;=analysis_period,IF(SUM($C684:T684)&gt;0,S342+1,0),0)</f>
        <v>0</v>
      </c>
      <c r="U342" s="161">
        <f>IF(U$2&lt;=analysis_period,IF(SUM($C684:U684)&gt;0,T342+1,0),0)</f>
        <v>0</v>
      </c>
      <c r="V342" s="161">
        <f>IF(V$2&lt;=analysis_period,IF(SUM($C684:V684)&gt;0,U342+1,0),0)</f>
        <v>0</v>
      </c>
      <c r="W342" s="161">
        <f>IF(W$2&lt;=analysis_period,IF(SUM($C684:W684)&gt;0,V342+1,0),0)</f>
        <v>0</v>
      </c>
      <c r="X342" s="161">
        <f>IF(X$2&lt;=analysis_period,IF(SUM($C684:X684)&gt;0,W342+1,0),0)</f>
        <v>0</v>
      </c>
      <c r="Y342" s="161">
        <f>IF(Y$2&lt;=analysis_period,IF(SUM($C684:Y684)&gt;0,X342+1,0),0)</f>
        <v>0</v>
      </c>
      <c r="Z342" s="161">
        <f>IF(Z$2&lt;=analysis_period,IF(SUM($C684:Z684)&gt;0,Y342+1,0),0)</f>
        <v>0</v>
      </c>
      <c r="AA342" s="161">
        <f>IF(AA$2&lt;=analysis_period,IF(SUM($C684:AA684)&gt;0,Z342+1,0),0)</f>
        <v>0</v>
      </c>
      <c r="AB342" s="161">
        <f>IF(AB$2&lt;=analysis_period,IF(SUM($C684:AB684)&gt;0,AA342+1,0),0)</f>
        <v>0</v>
      </c>
      <c r="AC342" s="161">
        <f>IF(AC$2&lt;=analysis_period,IF(SUM($C684:AC684)&gt;0,AB342+1,0),0)</f>
        <v>0</v>
      </c>
      <c r="AD342" s="161">
        <f>IF(AD$2&lt;=analysis_period,IF(SUM($C684:AD684)&gt;0,AC342+1,0),0)</f>
        <v>0</v>
      </c>
      <c r="AE342" s="161">
        <f>IF(AE$2&lt;=analysis_period,IF(SUM($C684:AE684)&gt;0,AD342+1,0),0)</f>
        <v>0</v>
      </c>
      <c r="AF342" s="161">
        <f>IF(AF$2&lt;=analysis_period,IF(SUM($C684:AF684)&gt;0,AE342+1,0),0)</f>
        <v>0</v>
      </c>
      <c r="AG342" s="161">
        <f>IF(AG$2&lt;=analysis_period,IF(SUM($C684:AG684)&gt;0,AF342+1,0),0)</f>
        <v>0</v>
      </c>
      <c r="AH342" s="161">
        <f>IF(AH$2&lt;=analysis_period,IF(SUM($C684:AH684)&gt;0,AG342+1,0),0)</f>
        <v>0</v>
      </c>
      <c r="AI342" s="161">
        <f>IF(AI$2&lt;=analysis_period,IF(SUM($C684:AI684)&gt;0,AH342+1,0),0)</f>
        <v>0</v>
      </c>
      <c r="AJ342" s="161">
        <f>IF(AJ$2&lt;=analysis_period,IF(SUM($C684:AJ684)&gt;0,AI342+1,0),0)</f>
        <v>0</v>
      </c>
      <c r="AK342" s="161">
        <f>IF(AK$2&lt;=analysis_period,IF(SUM($C684:AK684)&gt;0,AJ342+1,0),0)</f>
        <v>0</v>
      </c>
      <c r="AL342" s="161">
        <f>IF(AL$2&lt;=analysis_period,IF(SUM($C684:AL684)&gt;0,AK342+1,0),0)</f>
        <v>0</v>
      </c>
      <c r="AM342" s="161">
        <f>IF(AM$2&lt;=analysis_period,IF(SUM($C684:AM684)&gt;0,AL342+1,0),0)</f>
        <v>0</v>
      </c>
      <c r="AN342" s="161">
        <f>IF(AN$2&lt;=analysis_period,IF(SUM($C684:AN684)&gt;0,AM342+1,0),0)</f>
        <v>0</v>
      </c>
      <c r="AO342" s="161">
        <f>IF(AO$2&lt;=analysis_period,IF(SUM($C684:AO684)&gt;0,AN342+1,0),0)</f>
        <v>0</v>
      </c>
      <c r="AP342" s="161">
        <f>IF(AP$2&lt;=analysis_period,IF(SUM($C684:AP684)&gt;0,AO342+1,0),0)</f>
        <v>0</v>
      </c>
    </row>
    <row r="343" spans="1:42" x14ac:dyDescent="0.2">
      <c r="A343" s="4">
        <f t="shared" ref="A343:A350" si="139">A342+1</f>
        <v>3</v>
      </c>
      <c r="B343" s="4">
        <v>0</v>
      </c>
      <c r="C343" s="161">
        <f>IF(C$2&lt;=analysis_period,IF(SUM($C685:C685)&gt;0,B343+1,0),0)</f>
        <v>0</v>
      </c>
      <c r="D343" s="161">
        <f>IF(D$2&lt;=analysis_period,IF(SUM($C685:D685)&gt;0,C343+1,0),0)</f>
        <v>0</v>
      </c>
      <c r="E343" s="161">
        <f>IF(E$2&lt;=analysis_period,IF(SUM($C685:E685)&gt;0,D343+1,0),0)</f>
        <v>0</v>
      </c>
      <c r="F343" s="161">
        <f>IF(F$2&lt;=analysis_period,IF(SUM($C685:F685)&gt;0,E343+1,0),0)</f>
        <v>0</v>
      </c>
      <c r="G343" s="161">
        <f>IF(G$2&lt;=analysis_period,IF(SUM($C685:G685)&gt;0,F343+1,0),0)</f>
        <v>0</v>
      </c>
      <c r="H343" s="161">
        <f>IF(H$2&lt;=analysis_period,IF(SUM($C685:H685)&gt;0,G343+1,0),0)</f>
        <v>0</v>
      </c>
      <c r="I343" s="161">
        <f>IF(I$2&lt;=analysis_period,IF(SUM($C685:I685)&gt;0,H343+1,0),0)</f>
        <v>0</v>
      </c>
      <c r="J343" s="161">
        <f>IF(J$2&lt;=analysis_period,IF(SUM($C685:J685)&gt;0,I343+1,0),0)</f>
        <v>0</v>
      </c>
      <c r="K343" s="161">
        <f>IF(K$2&lt;=analysis_period,IF(SUM($C685:K685)&gt;0,J343+1,0),0)</f>
        <v>0</v>
      </c>
      <c r="L343" s="161">
        <f>IF(L$2&lt;=analysis_period,IF(SUM($C685:L685)&gt;0,K343+1,0),0)</f>
        <v>0</v>
      </c>
      <c r="M343" s="161">
        <f>IF(M$2&lt;=analysis_period,IF(SUM($C685:M685)&gt;0,L343+1,0),0)</f>
        <v>0</v>
      </c>
      <c r="N343" s="161">
        <f>IF(N$2&lt;=analysis_period,IF(SUM($C685:N685)&gt;0,M343+1,0),0)</f>
        <v>0</v>
      </c>
      <c r="O343" s="161">
        <f>IF(O$2&lt;=analysis_period,IF(SUM($C685:O685)&gt;0,N343+1,0),0)</f>
        <v>0</v>
      </c>
      <c r="P343" s="161">
        <f>IF(P$2&lt;=analysis_period,IF(SUM($C685:P685)&gt;0,O343+1,0),0)</f>
        <v>0</v>
      </c>
      <c r="Q343" s="161">
        <f>IF(Q$2&lt;=analysis_period,IF(SUM($C685:Q685)&gt;0,P343+1,0),0)</f>
        <v>0</v>
      </c>
      <c r="R343" s="161">
        <f>IF(R$2&lt;=analysis_period,IF(SUM($C685:R685)&gt;0,Q343+1,0),0)</f>
        <v>0</v>
      </c>
      <c r="S343" s="161">
        <f>IF(S$2&lt;=analysis_period,IF(SUM($C685:S685)&gt;0,R343+1,0),0)</f>
        <v>0</v>
      </c>
      <c r="T343" s="161">
        <f>IF(T$2&lt;=analysis_period,IF(SUM($C685:T685)&gt;0,S343+1,0),0)</f>
        <v>0</v>
      </c>
      <c r="U343" s="161">
        <f>IF(U$2&lt;=analysis_period,IF(SUM($C685:U685)&gt;0,T343+1,0),0)</f>
        <v>0</v>
      </c>
      <c r="V343" s="161">
        <f>IF(V$2&lt;=analysis_period,IF(SUM($C685:V685)&gt;0,U343+1,0),0)</f>
        <v>0</v>
      </c>
      <c r="W343" s="161">
        <f>IF(W$2&lt;=analysis_period,IF(SUM($C685:W685)&gt;0,V343+1,0),0)</f>
        <v>0</v>
      </c>
      <c r="X343" s="161">
        <f>IF(X$2&lt;=analysis_period,IF(SUM($C685:X685)&gt;0,W343+1,0),0)</f>
        <v>0</v>
      </c>
      <c r="Y343" s="161">
        <f>IF(Y$2&lt;=analysis_period,IF(SUM($C685:Y685)&gt;0,X343+1,0),0)</f>
        <v>0</v>
      </c>
      <c r="Z343" s="161">
        <f>IF(Z$2&lt;=analysis_period,IF(SUM($C685:Z685)&gt;0,Y343+1,0),0)</f>
        <v>0</v>
      </c>
      <c r="AA343" s="161">
        <f>IF(AA$2&lt;=analysis_period,IF(SUM($C685:AA685)&gt;0,Z343+1,0),0)</f>
        <v>0</v>
      </c>
      <c r="AB343" s="161">
        <f>IF(AB$2&lt;=analysis_period,IF(SUM($C685:AB685)&gt;0,AA343+1,0),0)</f>
        <v>0</v>
      </c>
      <c r="AC343" s="161">
        <f>IF(AC$2&lt;=analysis_period,IF(SUM($C685:AC685)&gt;0,AB343+1,0),0)</f>
        <v>0</v>
      </c>
      <c r="AD343" s="161">
        <f>IF(AD$2&lt;=analysis_period,IF(SUM($C685:AD685)&gt;0,AC343+1,0),0)</f>
        <v>0</v>
      </c>
      <c r="AE343" s="161">
        <f>IF(AE$2&lt;=analysis_period,IF(SUM($C685:AE685)&gt;0,AD343+1,0),0)</f>
        <v>0</v>
      </c>
      <c r="AF343" s="161">
        <f>IF(AF$2&lt;=analysis_period,IF(SUM($C685:AF685)&gt;0,AE343+1,0),0)</f>
        <v>0</v>
      </c>
      <c r="AG343" s="161">
        <f>IF(AG$2&lt;=analysis_period,IF(SUM($C685:AG685)&gt;0,AF343+1,0),0)</f>
        <v>0</v>
      </c>
      <c r="AH343" s="161">
        <f>IF(AH$2&lt;=analysis_period,IF(SUM($C685:AH685)&gt;0,AG343+1,0),0)</f>
        <v>0</v>
      </c>
      <c r="AI343" s="161">
        <f>IF(AI$2&lt;=analysis_period,IF(SUM($C685:AI685)&gt;0,AH343+1,0),0)</f>
        <v>0</v>
      </c>
      <c r="AJ343" s="161">
        <f>IF(AJ$2&lt;=analysis_period,IF(SUM($C685:AJ685)&gt;0,AI343+1,0),0)</f>
        <v>0</v>
      </c>
      <c r="AK343" s="161">
        <f>IF(AK$2&lt;=analysis_period,IF(SUM($C685:AK685)&gt;0,AJ343+1,0),0)</f>
        <v>0</v>
      </c>
      <c r="AL343" s="161">
        <f>IF(AL$2&lt;=analysis_period,IF(SUM($C685:AL685)&gt;0,AK343+1,0),0)</f>
        <v>0</v>
      </c>
      <c r="AM343" s="161">
        <f>IF(AM$2&lt;=analysis_period,IF(SUM($C685:AM685)&gt;0,AL343+1,0),0)</f>
        <v>0</v>
      </c>
      <c r="AN343" s="161">
        <f>IF(AN$2&lt;=analysis_period,IF(SUM($C685:AN685)&gt;0,AM343+1,0),0)</f>
        <v>0</v>
      </c>
      <c r="AO343" s="161">
        <f>IF(AO$2&lt;=analysis_period,IF(SUM($C685:AO685)&gt;0,AN343+1,0),0)</f>
        <v>0</v>
      </c>
      <c r="AP343" s="161">
        <f>IF(AP$2&lt;=analysis_period,IF(SUM($C685:AP685)&gt;0,AO343+1,0),0)</f>
        <v>0</v>
      </c>
    </row>
    <row r="344" spans="1:42" x14ac:dyDescent="0.2">
      <c r="A344" s="4">
        <f t="shared" si="139"/>
        <v>4</v>
      </c>
      <c r="B344" s="4">
        <v>0</v>
      </c>
      <c r="C344" s="161">
        <f>IF(C$2&lt;=analysis_period,IF(SUM($C686:C686)&gt;0,B344+1,0),0)</f>
        <v>0</v>
      </c>
      <c r="D344" s="161">
        <f>IF(D$2&lt;=analysis_period,IF(SUM($C686:D686)&gt;0,C344+1,0),0)</f>
        <v>0</v>
      </c>
      <c r="E344" s="161">
        <f>IF(E$2&lt;=analysis_period,IF(SUM($C686:E686)&gt;0,D344+1,0),0)</f>
        <v>0</v>
      </c>
      <c r="F344" s="161">
        <f>IF(F$2&lt;=analysis_period,IF(SUM($C686:F686)&gt;0,E344+1,0),0)</f>
        <v>0</v>
      </c>
      <c r="G344" s="161">
        <f>IF(G$2&lt;=analysis_period,IF(SUM($C686:G686)&gt;0,F344+1,0),0)</f>
        <v>0</v>
      </c>
      <c r="H344" s="161">
        <f>IF(H$2&lt;=analysis_period,IF(SUM($C686:H686)&gt;0,G344+1,0),0)</f>
        <v>0</v>
      </c>
      <c r="I344" s="161">
        <f>IF(I$2&lt;=analysis_period,IF(SUM($C686:I686)&gt;0,H344+1,0),0)</f>
        <v>0</v>
      </c>
      <c r="J344" s="161">
        <f>IF(J$2&lt;=analysis_period,IF(SUM($C686:J686)&gt;0,I344+1,0),0)</f>
        <v>0</v>
      </c>
      <c r="K344" s="161">
        <f>IF(K$2&lt;=analysis_period,IF(SUM($C686:K686)&gt;0,J344+1,0),0)</f>
        <v>0</v>
      </c>
      <c r="L344" s="161">
        <f>IF(L$2&lt;=analysis_period,IF(SUM($C686:L686)&gt;0,K344+1,0),0)</f>
        <v>0</v>
      </c>
      <c r="M344" s="161">
        <f>IF(M$2&lt;=analysis_period,IF(SUM($C686:M686)&gt;0,L344+1,0),0)</f>
        <v>0</v>
      </c>
      <c r="N344" s="161">
        <f>IF(N$2&lt;=analysis_period,IF(SUM($C686:N686)&gt;0,M344+1,0),0)</f>
        <v>0</v>
      </c>
      <c r="O344" s="161">
        <f>IF(O$2&lt;=analysis_period,IF(SUM($C686:O686)&gt;0,N344+1,0),0)</f>
        <v>0</v>
      </c>
      <c r="P344" s="161">
        <f>IF(P$2&lt;=analysis_period,IF(SUM($C686:P686)&gt;0,O344+1,0),0)</f>
        <v>0</v>
      </c>
      <c r="Q344" s="161">
        <f>IF(Q$2&lt;=analysis_period,IF(SUM($C686:Q686)&gt;0,P344+1,0),0)</f>
        <v>0</v>
      </c>
      <c r="R344" s="161">
        <f>IF(R$2&lt;=analysis_period,IF(SUM($C686:R686)&gt;0,Q344+1,0),0)</f>
        <v>0</v>
      </c>
      <c r="S344" s="161">
        <f>IF(S$2&lt;=analysis_period,IF(SUM($C686:S686)&gt;0,R344+1,0),0)</f>
        <v>0</v>
      </c>
      <c r="T344" s="161">
        <f>IF(T$2&lt;=analysis_period,IF(SUM($C686:T686)&gt;0,S344+1,0),0)</f>
        <v>0</v>
      </c>
      <c r="U344" s="161">
        <f>IF(U$2&lt;=analysis_period,IF(SUM($C686:U686)&gt;0,T344+1,0),0)</f>
        <v>0</v>
      </c>
      <c r="V344" s="161">
        <f>IF(V$2&lt;=analysis_period,IF(SUM($C686:V686)&gt;0,U344+1,0),0)</f>
        <v>0</v>
      </c>
      <c r="W344" s="161">
        <f>IF(W$2&lt;=analysis_period,IF(SUM($C686:W686)&gt;0,V344+1,0),0)</f>
        <v>0</v>
      </c>
      <c r="X344" s="161">
        <f>IF(X$2&lt;=analysis_period,IF(SUM($C686:X686)&gt;0,W344+1,0),0)</f>
        <v>0</v>
      </c>
      <c r="Y344" s="161">
        <f>IF(Y$2&lt;=analysis_period,IF(SUM($C686:Y686)&gt;0,X344+1,0),0)</f>
        <v>0</v>
      </c>
      <c r="Z344" s="161">
        <f>IF(Z$2&lt;=analysis_period,IF(SUM($C686:Z686)&gt;0,Y344+1,0),0)</f>
        <v>0</v>
      </c>
      <c r="AA344" s="161">
        <f>IF(AA$2&lt;=analysis_period,IF(SUM($C686:AA686)&gt;0,Z344+1,0),0)</f>
        <v>0</v>
      </c>
      <c r="AB344" s="161">
        <f>IF(AB$2&lt;=analysis_period,IF(SUM($C686:AB686)&gt;0,AA344+1,0),0)</f>
        <v>0</v>
      </c>
      <c r="AC344" s="161">
        <f>IF(AC$2&lt;=analysis_period,IF(SUM($C686:AC686)&gt;0,AB344+1,0),0)</f>
        <v>0</v>
      </c>
      <c r="AD344" s="161">
        <f>IF(AD$2&lt;=analysis_period,IF(SUM($C686:AD686)&gt;0,AC344+1,0),0)</f>
        <v>0</v>
      </c>
      <c r="AE344" s="161">
        <f>IF(AE$2&lt;=analysis_period,IF(SUM($C686:AE686)&gt;0,AD344+1,0),0)</f>
        <v>0</v>
      </c>
      <c r="AF344" s="161">
        <f>IF(AF$2&lt;=analysis_period,IF(SUM($C686:AF686)&gt;0,AE344+1,0),0)</f>
        <v>0</v>
      </c>
      <c r="AG344" s="161">
        <f>IF(AG$2&lt;=analysis_period,IF(SUM($C686:AG686)&gt;0,AF344+1,0),0)</f>
        <v>0</v>
      </c>
      <c r="AH344" s="161">
        <f>IF(AH$2&lt;=analysis_period,IF(SUM($C686:AH686)&gt;0,AG344+1,0),0)</f>
        <v>0</v>
      </c>
      <c r="AI344" s="161">
        <f>IF(AI$2&lt;=analysis_period,IF(SUM($C686:AI686)&gt;0,AH344+1,0),0)</f>
        <v>0</v>
      </c>
      <c r="AJ344" s="161">
        <f>IF(AJ$2&lt;=analysis_period,IF(SUM($C686:AJ686)&gt;0,AI344+1,0),0)</f>
        <v>0</v>
      </c>
      <c r="AK344" s="161">
        <f>IF(AK$2&lt;=analysis_period,IF(SUM($C686:AK686)&gt;0,AJ344+1,0),0)</f>
        <v>0</v>
      </c>
      <c r="AL344" s="161">
        <f>IF(AL$2&lt;=analysis_period,IF(SUM($C686:AL686)&gt;0,AK344+1,0),0)</f>
        <v>0</v>
      </c>
      <c r="AM344" s="161">
        <f>IF(AM$2&lt;=analysis_period,IF(SUM($C686:AM686)&gt;0,AL344+1,0),0)</f>
        <v>0</v>
      </c>
      <c r="AN344" s="161">
        <f>IF(AN$2&lt;=analysis_period,IF(SUM($C686:AN686)&gt;0,AM344+1,0),0)</f>
        <v>0</v>
      </c>
      <c r="AO344" s="161">
        <f>IF(AO$2&lt;=analysis_period,IF(SUM($C686:AO686)&gt;0,AN344+1,0),0)</f>
        <v>0</v>
      </c>
      <c r="AP344" s="161">
        <f>IF(AP$2&lt;=analysis_period,IF(SUM($C686:AP686)&gt;0,AO344+1,0),0)</f>
        <v>0</v>
      </c>
    </row>
    <row r="345" spans="1:42" x14ac:dyDescent="0.2">
      <c r="A345" s="4">
        <f t="shared" si="139"/>
        <v>5</v>
      </c>
      <c r="B345" s="4">
        <v>0</v>
      </c>
      <c r="C345" s="161">
        <f>IF(C$2&lt;=analysis_period,IF(SUM($C687:C687)&gt;0,B345+1,0),0)</f>
        <v>0</v>
      </c>
      <c r="D345" s="161">
        <f>IF(D$2&lt;=analysis_period,IF(SUM($C687:D687)&gt;0,C345+1,0),0)</f>
        <v>0</v>
      </c>
      <c r="E345" s="161">
        <f>IF(E$2&lt;=analysis_period,IF(SUM($C687:E687)&gt;0,D345+1,0),0)</f>
        <v>0</v>
      </c>
      <c r="F345" s="161">
        <f>IF(F$2&lt;=analysis_period,IF(SUM($C687:F687)&gt;0,E345+1,0),0)</f>
        <v>0</v>
      </c>
      <c r="G345" s="161">
        <f>IF(G$2&lt;=analysis_period,IF(SUM($C687:G687)&gt;0,F345+1,0),0)</f>
        <v>0</v>
      </c>
      <c r="H345" s="161">
        <f>IF(H$2&lt;=analysis_period,IF(SUM($C687:H687)&gt;0,G345+1,0),0)</f>
        <v>0</v>
      </c>
      <c r="I345" s="161">
        <f>IF(I$2&lt;=analysis_period,IF(SUM($C687:I687)&gt;0,H345+1,0),0)</f>
        <v>0</v>
      </c>
      <c r="J345" s="161">
        <f>IF(J$2&lt;=analysis_period,IF(SUM($C687:J687)&gt;0,I345+1,0),0)</f>
        <v>0</v>
      </c>
      <c r="K345" s="161">
        <f>IF(K$2&lt;=analysis_period,IF(SUM($C687:K687)&gt;0,J345+1,0),0)</f>
        <v>0</v>
      </c>
      <c r="L345" s="161">
        <f>IF(L$2&lt;=analysis_period,IF(SUM($C687:L687)&gt;0,K345+1,0),0)</f>
        <v>0</v>
      </c>
      <c r="M345" s="161">
        <f>IF(M$2&lt;=analysis_period,IF(SUM($C687:M687)&gt;0,L345+1,0),0)</f>
        <v>0</v>
      </c>
      <c r="N345" s="161">
        <f>IF(N$2&lt;=analysis_period,IF(SUM($C687:N687)&gt;0,M345+1,0),0)</f>
        <v>0</v>
      </c>
      <c r="O345" s="161">
        <f>IF(O$2&lt;=analysis_period,IF(SUM($C687:O687)&gt;0,N345+1,0),0)</f>
        <v>0</v>
      </c>
      <c r="P345" s="161">
        <f>IF(P$2&lt;=analysis_period,IF(SUM($C687:P687)&gt;0,O345+1,0),0)</f>
        <v>0</v>
      </c>
      <c r="Q345" s="161">
        <f>IF(Q$2&lt;=analysis_period,IF(SUM($C687:Q687)&gt;0,P345+1,0),0)</f>
        <v>0</v>
      </c>
      <c r="R345" s="161">
        <f>IF(R$2&lt;=analysis_period,IF(SUM($C687:R687)&gt;0,Q345+1,0),0)</f>
        <v>0</v>
      </c>
      <c r="S345" s="161">
        <f>IF(S$2&lt;=analysis_period,IF(SUM($C687:S687)&gt;0,R345+1,0),0)</f>
        <v>0</v>
      </c>
      <c r="T345" s="161">
        <f>IF(T$2&lt;=analysis_period,IF(SUM($C687:T687)&gt;0,S345+1,0),0)</f>
        <v>0</v>
      </c>
      <c r="U345" s="161">
        <f>IF(U$2&lt;=analysis_period,IF(SUM($C687:U687)&gt;0,T345+1,0),0)</f>
        <v>0</v>
      </c>
      <c r="V345" s="161">
        <f>IF(V$2&lt;=analysis_period,IF(SUM($C687:V687)&gt;0,U345+1,0),0)</f>
        <v>0</v>
      </c>
      <c r="W345" s="161">
        <f>IF(W$2&lt;=analysis_period,IF(SUM($C687:W687)&gt;0,V345+1,0),0)</f>
        <v>0</v>
      </c>
      <c r="X345" s="161">
        <f>IF(X$2&lt;=analysis_period,IF(SUM($C687:X687)&gt;0,W345+1,0),0)</f>
        <v>0</v>
      </c>
      <c r="Y345" s="161">
        <f>IF(Y$2&lt;=analysis_period,IF(SUM($C687:Y687)&gt;0,X345+1,0),0)</f>
        <v>0</v>
      </c>
      <c r="Z345" s="161">
        <f>IF(Z$2&lt;=analysis_period,IF(SUM($C687:Z687)&gt;0,Y345+1,0),0)</f>
        <v>0</v>
      </c>
      <c r="AA345" s="161">
        <f>IF(AA$2&lt;=analysis_period,IF(SUM($C687:AA687)&gt;0,Z345+1,0),0)</f>
        <v>0</v>
      </c>
      <c r="AB345" s="161">
        <f>IF(AB$2&lt;=analysis_period,IF(SUM($C687:AB687)&gt;0,AA345+1,0),0)</f>
        <v>0</v>
      </c>
      <c r="AC345" s="161">
        <f>IF(AC$2&lt;=analysis_period,IF(SUM($C687:AC687)&gt;0,AB345+1,0),0)</f>
        <v>0</v>
      </c>
      <c r="AD345" s="161">
        <f>IF(AD$2&lt;=analysis_period,IF(SUM($C687:AD687)&gt;0,AC345+1,0),0)</f>
        <v>0</v>
      </c>
      <c r="AE345" s="161">
        <f>IF(AE$2&lt;=analysis_period,IF(SUM($C687:AE687)&gt;0,AD345+1,0),0)</f>
        <v>0</v>
      </c>
      <c r="AF345" s="161">
        <f>IF(AF$2&lt;=analysis_period,IF(SUM($C687:AF687)&gt;0,AE345+1,0),0)</f>
        <v>0</v>
      </c>
      <c r="AG345" s="161">
        <f>IF(AG$2&lt;=analysis_period,IF(SUM($C687:AG687)&gt;0,AF345+1,0),0)</f>
        <v>0</v>
      </c>
      <c r="AH345" s="161">
        <f>IF(AH$2&lt;=analysis_period,IF(SUM($C687:AH687)&gt;0,AG345+1,0),0)</f>
        <v>0</v>
      </c>
      <c r="AI345" s="161">
        <f>IF(AI$2&lt;=analysis_period,IF(SUM($C687:AI687)&gt;0,AH345+1,0),0)</f>
        <v>0</v>
      </c>
      <c r="AJ345" s="161">
        <f>IF(AJ$2&lt;=analysis_period,IF(SUM($C687:AJ687)&gt;0,AI345+1,0),0)</f>
        <v>0</v>
      </c>
      <c r="AK345" s="161">
        <f>IF(AK$2&lt;=analysis_period,IF(SUM($C687:AK687)&gt;0,AJ345+1,0),0)</f>
        <v>0</v>
      </c>
      <c r="AL345" s="161">
        <f>IF(AL$2&lt;=analysis_period,IF(SUM($C687:AL687)&gt;0,AK345+1,0),0)</f>
        <v>0</v>
      </c>
      <c r="AM345" s="161">
        <f>IF(AM$2&lt;=analysis_period,IF(SUM($C687:AM687)&gt;0,AL345+1,0),0)</f>
        <v>0</v>
      </c>
      <c r="AN345" s="161">
        <f>IF(AN$2&lt;=analysis_period,IF(SUM($C687:AN687)&gt;0,AM345+1,0),0)</f>
        <v>0</v>
      </c>
      <c r="AO345" s="161">
        <f>IF(AO$2&lt;=analysis_period,IF(SUM($C687:AO687)&gt;0,AN345+1,0),0)</f>
        <v>0</v>
      </c>
      <c r="AP345" s="161">
        <f>IF(AP$2&lt;=analysis_period,IF(SUM($C687:AP687)&gt;0,AO345+1,0),0)</f>
        <v>0</v>
      </c>
    </row>
    <row r="346" spans="1:42" x14ac:dyDescent="0.2">
      <c r="A346" s="4">
        <f t="shared" si="139"/>
        <v>6</v>
      </c>
      <c r="B346" s="4">
        <v>0</v>
      </c>
      <c r="C346" s="161">
        <f>IF(C$2&lt;=analysis_period,IF(SUM($C688:C688)&gt;0,B346+1,0),0)</f>
        <v>0</v>
      </c>
      <c r="D346" s="161">
        <f>IF(D$2&lt;=analysis_period,IF(SUM($C688:D688)&gt;0,C346+1,0),0)</f>
        <v>0</v>
      </c>
      <c r="E346" s="161">
        <f>IF(E$2&lt;=analysis_period,IF(SUM($C688:E688)&gt;0,D346+1,0),0)</f>
        <v>0</v>
      </c>
      <c r="F346" s="161">
        <f>IF(F$2&lt;=analysis_period,IF(SUM($C688:F688)&gt;0,E346+1,0),0)</f>
        <v>0</v>
      </c>
      <c r="G346" s="161">
        <f>IF(G$2&lt;=analysis_period,IF(SUM($C688:G688)&gt;0,F346+1,0),0)</f>
        <v>0</v>
      </c>
      <c r="H346" s="161">
        <f>IF(H$2&lt;=analysis_period,IF(SUM($C688:H688)&gt;0,G346+1,0),0)</f>
        <v>0</v>
      </c>
      <c r="I346" s="161">
        <f>IF(I$2&lt;=analysis_period,IF(SUM($C688:I688)&gt;0,H346+1,0),0)</f>
        <v>0</v>
      </c>
      <c r="J346" s="161">
        <f>IF(J$2&lt;=analysis_period,IF(SUM($C688:J688)&gt;0,I346+1,0),0)</f>
        <v>0</v>
      </c>
      <c r="K346" s="161">
        <f>IF(K$2&lt;=analysis_period,IF(SUM($C688:K688)&gt;0,J346+1,0),0)</f>
        <v>0</v>
      </c>
      <c r="L346" s="161">
        <f>IF(L$2&lt;=analysis_period,IF(SUM($C688:L688)&gt;0,K346+1,0),0)</f>
        <v>0</v>
      </c>
      <c r="M346" s="161">
        <f>IF(M$2&lt;=analysis_period,IF(SUM($C688:M688)&gt;0,L346+1,0),0)</f>
        <v>0</v>
      </c>
      <c r="N346" s="161">
        <f>IF(N$2&lt;=analysis_period,IF(SUM($C688:N688)&gt;0,M346+1,0),0)</f>
        <v>0</v>
      </c>
      <c r="O346" s="161">
        <f>IF(O$2&lt;=analysis_period,IF(SUM($C688:O688)&gt;0,N346+1,0),0)</f>
        <v>0</v>
      </c>
      <c r="P346" s="161">
        <f>IF(P$2&lt;=analysis_period,IF(SUM($C688:P688)&gt;0,O346+1,0),0)</f>
        <v>0</v>
      </c>
      <c r="Q346" s="161">
        <f>IF(Q$2&lt;=analysis_period,IF(SUM($C688:Q688)&gt;0,P346+1,0),0)</f>
        <v>0</v>
      </c>
      <c r="R346" s="161">
        <f>IF(R$2&lt;=analysis_period,IF(SUM($C688:R688)&gt;0,Q346+1,0),0)</f>
        <v>0</v>
      </c>
      <c r="S346" s="161">
        <f>IF(S$2&lt;=analysis_period,IF(SUM($C688:S688)&gt;0,R346+1,0),0)</f>
        <v>0</v>
      </c>
      <c r="T346" s="161">
        <f>IF(T$2&lt;=analysis_period,IF(SUM($C688:T688)&gt;0,S346+1,0),0)</f>
        <v>0</v>
      </c>
      <c r="U346" s="161">
        <f>IF(U$2&lt;=analysis_period,IF(SUM($C688:U688)&gt;0,T346+1,0),0)</f>
        <v>0</v>
      </c>
      <c r="V346" s="161">
        <f>IF(V$2&lt;=analysis_period,IF(SUM($C688:V688)&gt;0,U346+1,0),0)</f>
        <v>0</v>
      </c>
      <c r="W346" s="161">
        <f>IF(W$2&lt;=analysis_period,IF(SUM($C688:W688)&gt;0,V346+1,0),0)</f>
        <v>0</v>
      </c>
      <c r="X346" s="161">
        <f>IF(X$2&lt;=analysis_period,IF(SUM($C688:X688)&gt;0,W346+1,0),0)</f>
        <v>0</v>
      </c>
      <c r="Y346" s="161">
        <f>IF(Y$2&lt;=analysis_period,IF(SUM($C688:Y688)&gt;0,X346+1,0),0)</f>
        <v>0</v>
      </c>
      <c r="Z346" s="161">
        <f>IF(Z$2&lt;=analysis_period,IF(SUM($C688:Z688)&gt;0,Y346+1,0),0)</f>
        <v>0</v>
      </c>
      <c r="AA346" s="161">
        <f>IF(AA$2&lt;=analysis_period,IF(SUM($C688:AA688)&gt;0,Z346+1,0),0)</f>
        <v>0</v>
      </c>
      <c r="AB346" s="161">
        <f>IF(AB$2&lt;=analysis_period,IF(SUM($C688:AB688)&gt;0,AA346+1,0),0)</f>
        <v>0</v>
      </c>
      <c r="AC346" s="161">
        <f>IF(AC$2&lt;=analysis_period,IF(SUM($C688:AC688)&gt;0,AB346+1,0),0)</f>
        <v>0</v>
      </c>
      <c r="AD346" s="161">
        <f>IF(AD$2&lt;=analysis_period,IF(SUM($C688:AD688)&gt;0,AC346+1,0),0)</f>
        <v>0</v>
      </c>
      <c r="AE346" s="161">
        <f>IF(AE$2&lt;=analysis_period,IF(SUM($C688:AE688)&gt;0,AD346+1,0),0)</f>
        <v>0</v>
      </c>
      <c r="AF346" s="161">
        <f>IF(AF$2&lt;=analysis_period,IF(SUM($C688:AF688)&gt;0,AE346+1,0),0)</f>
        <v>0</v>
      </c>
      <c r="AG346" s="161">
        <f>IF(AG$2&lt;=analysis_period,IF(SUM($C688:AG688)&gt;0,AF346+1,0),0)</f>
        <v>0</v>
      </c>
      <c r="AH346" s="161">
        <f>IF(AH$2&lt;=analysis_period,IF(SUM($C688:AH688)&gt;0,AG346+1,0),0)</f>
        <v>0</v>
      </c>
      <c r="AI346" s="161">
        <f>IF(AI$2&lt;=analysis_period,IF(SUM($C688:AI688)&gt;0,AH346+1,0),0)</f>
        <v>0</v>
      </c>
      <c r="AJ346" s="161">
        <f>IF(AJ$2&lt;=analysis_period,IF(SUM($C688:AJ688)&gt;0,AI346+1,0),0)</f>
        <v>0</v>
      </c>
      <c r="AK346" s="161">
        <f>IF(AK$2&lt;=analysis_period,IF(SUM($C688:AK688)&gt;0,AJ346+1,0),0)</f>
        <v>0</v>
      </c>
      <c r="AL346" s="161">
        <f>IF(AL$2&lt;=analysis_period,IF(SUM($C688:AL688)&gt;0,AK346+1,0),0)</f>
        <v>0</v>
      </c>
      <c r="AM346" s="161">
        <f>IF(AM$2&lt;=analysis_period,IF(SUM($C688:AM688)&gt;0,AL346+1,0),0)</f>
        <v>0</v>
      </c>
      <c r="AN346" s="161">
        <f>IF(AN$2&lt;=analysis_period,IF(SUM($C688:AN688)&gt;0,AM346+1,0),0)</f>
        <v>0</v>
      </c>
      <c r="AO346" s="161">
        <f>IF(AO$2&lt;=analysis_period,IF(SUM($C688:AO688)&gt;0,AN346+1,0),0)</f>
        <v>0</v>
      </c>
      <c r="AP346" s="161">
        <f>IF(AP$2&lt;=analysis_period,IF(SUM($C688:AP688)&gt;0,AO346+1,0),0)</f>
        <v>0</v>
      </c>
    </row>
    <row r="347" spans="1:42" x14ac:dyDescent="0.2">
      <c r="A347" s="4">
        <f t="shared" si="139"/>
        <v>7</v>
      </c>
      <c r="B347" s="4">
        <v>0</v>
      </c>
      <c r="C347" s="161">
        <f>IF(C$2&lt;=analysis_period,IF(SUM($C689:C689)&gt;0,B347+1,0),0)</f>
        <v>0</v>
      </c>
      <c r="D347" s="161">
        <f>IF(D$2&lt;=analysis_period,IF(SUM($C689:D689)&gt;0,C347+1,0),0)</f>
        <v>0</v>
      </c>
      <c r="E347" s="161">
        <f>IF(E$2&lt;=analysis_period,IF(SUM($C689:E689)&gt;0,D347+1,0),0)</f>
        <v>0</v>
      </c>
      <c r="F347" s="161">
        <f>IF(F$2&lt;=analysis_period,IF(SUM($C689:F689)&gt;0,E347+1,0),0)</f>
        <v>0</v>
      </c>
      <c r="G347" s="161">
        <f>IF(G$2&lt;=analysis_period,IF(SUM($C689:G689)&gt;0,F347+1,0),0)</f>
        <v>0</v>
      </c>
      <c r="H347" s="161">
        <f>IF(H$2&lt;=analysis_period,IF(SUM($C689:H689)&gt;0,G347+1,0),0)</f>
        <v>0</v>
      </c>
      <c r="I347" s="161">
        <f>IF(I$2&lt;=analysis_period,IF(SUM($C689:I689)&gt;0,H347+1,0),0)</f>
        <v>0</v>
      </c>
      <c r="J347" s="161">
        <f>IF(J$2&lt;=analysis_period,IF(SUM($C689:J689)&gt;0,I347+1,0),0)</f>
        <v>0</v>
      </c>
      <c r="K347" s="161">
        <f>IF(K$2&lt;=analysis_period,IF(SUM($C689:K689)&gt;0,J347+1,0),0)</f>
        <v>0</v>
      </c>
      <c r="L347" s="161">
        <f>IF(L$2&lt;=analysis_period,IF(SUM($C689:L689)&gt;0,K347+1,0),0)</f>
        <v>0</v>
      </c>
      <c r="M347" s="161">
        <f>IF(M$2&lt;=analysis_period,IF(SUM($C689:M689)&gt;0,L347+1,0),0)</f>
        <v>0</v>
      </c>
      <c r="N347" s="161">
        <f>IF(N$2&lt;=analysis_period,IF(SUM($C689:N689)&gt;0,M347+1,0),0)</f>
        <v>0</v>
      </c>
      <c r="O347" s="161">
        <f>IF(O$2&lt;=analysis_period,IF(SUM($C689:O689)&gt;0,N347+1,0),0)</f>
        <v>0</v>
      </c>
      <c r="P347" s="161">
        <f>IF(P$2&lt;=analysis_period,IF(SUM($C689:P689)&gt;0,O347+1,0),0)</f>
        <v>0</v>
      </c>
      <c r="Q347" s="161">
        <f>IF(Q$2&lt;=analysis_period,IF(SUM($C689:Q689)&gt;0,P347+1,0),0)</f>
        <v>0</v>
      </c>
      <c r="R347" s="161">
        <f>IF(R$2&lt;=analysis_period,IF(SUM($C689:R689)&gt;0,Q347+1,0),0)</f>
        <v>0</v>
      </c>
      <c r="S347" s="161">
        <f>IF(S$2&lt;=analysis_period,IF(SUM($C689:S689)&gt;0,R347+1,0),0)</f>
        <v>0</v>
      </c>
      <c r="T347" s="161">
        <f>IF(T$2&lt;=analysis_period,IF(SUM($C689:T689)&gt;0,S347+1,0),0)</f>
        <v>0</v>
      </c>
      <c r="U347" s="161">
        <f>IF(U$2&lt;=analysis_period,IF(SUM($C689:U689)&gt;0,T347+1,0),0)</f>
        <v>0</v>
      </c>
      <c r="V347" s="161">
        <f>IF(V$2&lt;=analysis_period,IF(SUM($C689:V689)&gt;0,U347+1,0),0)</f>
        <v>0</v>
      </c>
      <c r="W347" s="161">
        <f>IF(W$2&lt;=analysis_period,IF(SUM($C689:W689)&gt;0,V347+1,0),0)</f>
        <v>0</v>
      </c>
      <c r="X347" s="161">
        <f>IF(X$2&lt;=analysis_period,IF(SUM($C689:X689)&gt;0,W347+1,0),0)</f>
        <v>0</v>
      </c>
      <c r="Y347" s="161">
        <f>IF(Y$2&lt;=analysis_period,IF(SUM($C689:Y689)&gt;0,X347+1,0),0)</f>
        <v>0</v>
      </c>
      <c r="Z347" s="161">
        <f>IF(Z$2&lt;=analysis_period,IF(SUM($C689:Z689)&gt;0,Y347+1,0),0)</f>
        <v>0</v>
      </c>
      <c r="AA347" s="161">
        <f>IF(AA$2&lt;=analysis_period,IF(SUM($C689:AA689)&gt;0,Z347+1,0),0)</f>
        <v>0</v>
      </c>
      <c r="AB347" s="161">
        <f>IF(AB$2&lt;=analysis_period,IF(SUM($C689:AB689)&gt;0,AA347+1,0),0)</f>
        <v>0</v>
      </c>
      <c r="AC347" s="161">
        <f>IF(AC$2&lt;=analysis_period,IF(SUM($C689:AC689)&gt;0,AB347+1,0),0)</f>
        <v>0</v>
      </c>
      <c r="AD347" s="161">
        <f>IF(AD$2&lt;=analysis_period,IF(SUM($C689:AD689)&gt;0,AC347+1,0),0)</f>
        <v>0</v>
      </c>
      <c r="AE347" s="161">
        <f>IF(AE$2&lt;=analysis_period,IF(SUM($C689:AE689)&gt;0,AD347+1,0),0)</f>
        <v>0</v>
      </c>
      <c r="AF347" s="161">
        <f>IF(AF$2&lt;=analysis_period,IF(SUM($C689:AF689)&gt;0,AE347+1,0),0)</f>
        <v>0</v>
      </c>
      <c r="AG347" s="161">
        <f>IF(AG$2&lt;=analysis_period,IF(SUM($C689:AG689)&gt;0,AF347+1,0),0)</f>
        <v>0</v>
      </c>
      <c r="AH347" s="161">
        <f>IF(AH$2&lt;=analysis_period,IF(SUM($C689:AH689)&gt;0,AG347+1,0),0)</f>
        <v>0</v>
      </c>
      <c r="AI347" s="161">
        <f>IF(AI$2&lt;=analysis_period,IF(SUM($C689:AI689)&gt;0,AH347+1,0),0)</f>
        <v>0</v>
      </c>
      <c r="AJ347" s="161">
        <f>IF(AJ$2&lt;=analysis_period,IF(SUM($C689:AJ689)&gt;0,AI347+1,0),0)</f>
        <v>0</v>
      </c>
      <c r="AK347" s="161">
        <f>IF(AK$2&lt;=analysis_period,IF(SUM($C689:AK689)&gt;0,AJ347+1,0),0)</f>
        <v>0</v>
      </c>
      <c r="AL347" s="161">
        <f>IF(AL$2&lt;=analysis_period,IF(SUM($C689:AL689)&gt;0,AK347+1,0),0)</f>
        <v>0</v>
      </c>
      <c r="AM347" s="161">
        <f>IF(AM$2&lt;=analysis_period,IF(SUM($C689:AM689)&gt;0,AL347+1,0),0)</f>
        <v>0</v>
      </c>
      <c r="AN347" s="161">
        <f>IF(AN$2&lt;=analysis_period,IF(SUM($C689:AN689)&gt;0,AM347+1,0),0)</f>
        <v>0</v>
      </c>
      <c r="AO347" s="161">
        <f>IF(AO$2&lt;=analysis_period,IF(SUM($C689:AO689)&gt;0,AN347+1,0),0)</f>
        <v>0</v>
      </c>
      <c r="AP347" s="161">
        <f>IF(AP$2&lt;=analysis_period,IF(SUM($C689:AP689)&gt;0,AO347+1,0),0)</f>
        <v>0</v>
      </c>
    </row>
    <row r="348" spans="1:42" x14ac:dyDescent="0.2">
      <c r="A348" s="4">
        <f t="shared" si="139"/>
        <v>8</v>
      </c>
      <c r="B348" s="4">
        <v>0</v>
      </c>
      <c r="C348" s="161">
        <f>IF(C$2&lt;=analysis_period,IF(SUM($C690:C690)&gt;0,B348+1,0),0)</f>
        <v>0</v>
      </c>
      <c r="D348" s="161">
        <f>IF(D$2&lt;=analysis_period,IF(SUM($C690:D690)&gt;0,C348+1,0),0)</f>
        <v>0</v>
      </c>
      <c r="E348" s="161">
        <f>IF(E$2&lt;=analysis_period,IF(SUM($C690:E690)&gt;0,D348+1,0),0)</f>
        <v>0</v>
      </c>
      <c r="F348" s="161">
        <f>IF(F$2&lt;=analysis_period,IF(SUM($C690:F690)&gt;0,E348+1,0),0)</f>
        <v>0</v>
      </c>
      <c r="G348" s="161">
        <f>IF(G$2&lt;=analysis_period,IF(SUM($C690:G690)&gt;0,F348+1,0),0)</f>
        <v>0</v>
      </c>
      <c r="H348" s="161">
        <f>IF(H$2&lt;=analysis_period,IF(SUM($C690:H690)&gt;0,G348+1,0),0)</f>
        <v>0</v>
      </c>
      <c r="I348" s="161">
        <f>IF(I$2&lt;=analysis_period,IF(SUM($C690:I690)&gt;0,H348+1,0),0)</f>
        <v>0</v>
      </c>
      <c r="J348" s="161">
        <f>IF(J$2&lt;=analysis_period,IF(SUM($C690:J690)&gt;0,I348+1,0),0)</f>
        <v>0</v>
      </c>
      <c r="K348" s="161">
        <f>IF(K$2&lt;=analysis_period,IF(SUM($C690:K690)&gt;0,J348+1,0),0)</f>
        <v>0</v>
      </c>
      <c r="L348" s="161">
        <f>IF(L$2&lt;=analysis_period,IF(SUM($C690:L690)&gt;0,K348+1,0),0)</f>
        <v>0</v>
      </c>
      <c r="M348" s="161">
        <f>IF(M$2&lt;=analysis_period,IF(SUM($C690:M690)&gt;0,L348+1,0),0)</f>
        <v>0</v>
      </c>
      <c r="N348" s="161">
        <f>IF(N$2&lt;=analysis_period,IF(SUM($C690:N690)&gt;0,M348+1,0),0)</f>
        <v>0</v>
      </c>
      <c r="O348" s="161">
        <f>IF(O$2&lt;=analysis_period,IF(SUM($C690:O690)&gt;0,N348+1,0),0)</f>
        <v>0</v>
      </c>
      <c r="P348" s="161">
        <f>IF(P$2&lt;=analysis_period,IF(SUM($C690:P690)&gt;0,O348+1,0),0)</f>
        <v>0</v>
      </c>
      <c r="Q348" s="161">
        <f>IF(Q$2&lt;=analysis_period,IF(SUM($C690:Q690)&gt;0,P348+1,0),0)</f>
        <v>0</v>
      </c>
      <c r="R348" s="161">
        <f>IF(R$2&lt;=analysis_period,IF(SUM($C690:R690)&gt;0,Q348+1,0),0)</f>
        <v>0</v>
      </c>
      <c r="S348" s="161">
        <f>IF(S$2&lt;=analysis_period,IF(SUM($C690:S690)&gt;0,R348+1,0),0)</f>
        <v>0</v>
      </c>
      <c r="T348" s="161">
        <f>IF(T$2&lt;=analysis_period,IF(SUM($C690:T690)&gt;0,S348+1,0),0)</f>
        <v>0</v>
      </c>
      <c r="U348" s="161">
        <f>IF(U$2&lt;=analysis_period,IF(SUM($C690:U690)&gt;0,T348+1,0),0)</f>
        <v>0</v>
      </c>
      <c r="V348" s="161">
        <f>IF(V$2&lt;=analysis_period,IF(SUM($C690:V690)&gt;0,U348+1,0),0)</f>
        <v>0</v>
      </c>
      <c r="W348" s="161">
        <f>IF(W$2&lt;=analysis_period,IF(SUM($C690:W690)&gt;0,V348+1,0),0)</f>
        <v>0</v>
      </c>
      <c r="X348" s="161">
        <f>IF(X$2&lt;=analysis_period,IF(SUM($C690:X690)&gt;0,W348+1,0),0)</f>
        <v>0</v>
      </c>
      <c r="Y348" s="161">
        <f>IF(Y$2&lt;=analysis_period,IF(SUM($C690:Y690)&gt;0,X348+1,0),0)</f>
        <v>0</v>
      </c>
      <c r="Z348" s="161">
        <f>IF(Z$2&lt;=analysis_period,IF(SUM($C690:Z690)&gt;0,Y348+1,0),0)</f>
        <v>0</v>
      </c>
      <c r="AA348" s="161">
        <f>IF(AA$2&lt;=analysis_period,IF(SUM($C690:AA690)&gt;0,Z348+1,0),0)</f>
        <v>0</v>
      </c>
      <c r="AB348" s="161">
        <f>IF(AB$2&lt;=analysis_period,IF(SUM($C690:AB690)&gt;0,AA348+1,0),0)</f>
        <v>0</v>
      </c>
      <c r="AC348" s="161">
        <f>IF(AC$2&lt;=analysis_period,IF(SUM($C690:AC690)&gt;0,AB348+1,0),0)</f>
        <v>0</v>
      </c>
      <c r="AD348" s="161">
        <f>IF(AD$2&lt;=analysis_period,IF(SUM($C690:AD690)&gt;0,AC348+1,0),0)</f>
        <v>0</v>
      </c>
      <c r="AE348" s="161">
        <f>IF(AE$2&lt;=analysis_period,IF(SUM($C690:AE690)&gt;0,AD348+1,0),0)</f>
        <v>0</v>
      </c>
      <c r="AF348" s="161">
        <f>IF(AF$2&lt;=analysis_period,IF(SUM($C690:AF690)&gt;0,AE348+1,0),0)</f>
        <v>0</v>
      </c>
      <c r="AG348" s="161">
        <f>IF(AG$2&lt;=analysis_period,IF(SUM($C690:AG690)&gt;0,AF348+1,0),0)</f>
        <v>0</v>
      </c>
      <c r="AH348" s="161">
        <f>IF(AH$2&lt;=analysis_period,IF(SUM($C690:AH690)&gt;0,AG348+1,0),0)</f>
        <v>0</v>
      </c>
      <c r="AI348" s="161">
        <f>IF(AI$2&lt;=analysis_period,IF(SUM($C690:AI690)&gt;0,AH348+1,0),0)</f>
        <v>0</v>
      </c>
      <c r="AJ348" s="161">
        <f>IF(AJ$2&lt;=analysis_period,IF(SUM($C690:AJ690)&gt;0,AI348+1,0),0)</f>
        <v>0</v>
      </c>
      <c r="AK348" s="161">
        <f>IF(AK$2&lt;=analysis_period,IF(SUM($C690:AK690)&gt;0,AJ348+1,0),0)</f>
        <v>0</v>
      </c>
      <c r="AL348" s="161">
        <f>IF(AL$2&lt;=analysis_period,IF(SUM($C690:AL690)&gt;0,AK348+1,0),0)</f>
        <v>0</v>
      </c>
      <c r="AM348" s="161">
        <f>IF(AM$2&lt;=analysis_period,IF(SUM($C690:AM690)&gt;0,AL348+1,0),0)</f>
        <v>0</v>
      </c>
      <c r="AN348" s="161">
        <f>IF(AN$2&lt;=analysis_period,IF(SUM($C690:AN690)&gt;0,AM348+1,0),0)</f>
        <v>0</v>
      </c>
      <c r="AO348" s="161">
        <f>IF(AO$2&lt;=analysis_period,IF(SUM($C690:AO690)&gt;0,AN348+1,0),0)</f>
        <v>0</v>
      </c>
      <c r="AP348" s="161">
        <f>IF(AP$2&lt;=analysis_period,IF(SUM($C690:AP690)&gt;0,AO348+1,0),0)</f>
        <v>0</v>
      </c>
    </row>
    <row r="349" spans="1:42" x14ac:dyDescent="0.2">
      <c r="A349" s="4">
        <f>A348+1</f>
        <v>9</v>
      </c>
      <c r="B349" s="4">
        <v>0</v>
      </c>
      <c r="C349" s="161">
        <f>IF(C$2&lt;=analysis_period,IF(SUM($C691:C691)&gt;0,B349+1,0),0)</f>
        <v>0</v>
      </c>
      <c r="D349" s="161">
        <f>IF(D$2&lt;=analysis_period,IF(SUM($C691:D691)&gt;0,C349+1,0),0)</f>
        <v>0</v>
      </c>
      <c r="E349" s="161">
        <f>IF(E$2&lt;=analysis_period,IF(SUM($C691:E691)&gt;0,D349+1,0),0)</f>
        <v>0</v>
      </c>
      <c r="F349" s="161">
        <f>IF(F$2&lt;=analysis_period,IF(SUM($C691:F691)&gt;0,E349+1,0),0)</f>
        <v>0</v>
      </c>
      <c r="G349" s="161">
        <f>IF(G$2&lt;=analysis_period,IF(SUM($C691:G691)&gt;0,F349+1,0),0)</f>
        <v>0</v>
      </c>
      <c r="H349" s="161">
        <f>IF(H$2&lt;=analysis_period,IF(SUM($C691:H691)&gt;0,G349+1,0),0)</f>
        <v>0</v>
      </c>
      <c r="I349" s="161">
        <f>IF(I$2&lt;=analysis_period,IF(SUM($C691:I691)&gt;0,H349+1,0),0)</f>
        <v>0</v>
      </c>
      <c r="J349" s="161">
        <f>IF(J$2&lt;=analysis_period,IF(SUM($C691:J691)&gt;0,I349+1,0),0)</f>
        <v>0</v>
      </c>
      <c r="K349" s="161">
        <f>IF(K$2&lt;=analysis_period,IF(SUM($C691:K691)&gt;0,J349+1,0),0)</f>
        <v>0</v>
      </c>
      <c r="L349" s="161">
        <f>IF(L$2&lt;=analysis_period,IF(SUM($C691:L691)&gt;0,K349+1,0),0)</f>
        <v>0</v>
      </c>
      <c r="M349" s="161">
        <f>IF(M$2&lt;=analysis_period,IF(SUM($C691:M691)&gt;0,L349+1,0),0)</f>
        <v>0</v>
      </c>
      <c r="N349" s="161">
        <f>IF(N$2&lt;=analysis_period,IF(SUM($C691:N691)&gt;0,M349+1,0),0)</f>
        <v>0</v>
      </c>
      <c r="O349" s="161">
        <f>IF(O$2&lt;=analysis_period,IF(SUM($C691:O691)&gt;0,N349+1,0),0)</f>
        <v>0</v>
      </c>
      <c r="P349" s="161">
        <f>IF(P$2&lt;=analysis_period,IF(SUM($C691:P691)&gt;0,O349+1,0),0)</f>
        <v>0</v>
      </c>
      <c r="Q349" s="161">
        <f>IF(Q$2&lt;=analysis_period,IF(SUM($C691:Q691)&gt;0,P349+1,0),0)</f>
        <v>0</v>
      </c>
      <c r="R349" s="161">
        <f>IF(R$2&lt;=analysis_period,IF(SUM($C691:R691)&gt;0,Q349+1,0),0)</f>
        <v>0</v>
      </c>
      <c r="S349" s="161">
        <f>IF(S$2&lt;=analysis_period,IF(SUM($C691:S691)&gt;0,R349+1,0),0)</f>
        <v>0</v>
      </c>
      <c r="T349" s="161">
        <f>IF(T$2&lt;=analysis_period,IF(SUM($C691:T691)&gt;0,S349+1,0),0)</f>
        <v>0</v>
      </c>
      <c r="U349" s="161">
        <f>IF(U$2&lt;=analysis_period,IF(SUM($C691:U691)&gt;0,T349+1,0),0)</f>
        <v>0</v>
      </c>
      <c r="V349" s="161">
        <f>IF(V$2&lt;=analysis_period,IF(SUM($C691:V691)&gt;0,U349+1,0),0)</f>
        <v>0</v>
      </c>
      <c r="W349" s="161">
        <f>IF(W$2&lt;=analysis_period,IF(SUM($C691:W691)&gt;0,V349+1,0),0)</f>
        <v>0</v>
      </c>
      <c r="X349" s="161">
        <f>IF(X$2&lt;=analysis_period,IF(SUM($C691:X691)&gt;0,W349+1,0),0)</f>
        <v>0</v>
      </c>
      <c r="Y349" s="161">
        <f>IF(Y$2&lt;=analysis_period,IF(SUM($C691:Y691)&gt;0,X349+1,0),0)</f>
        <v>0</v>
      </c>
      <c r="Z349" s="161">
        <f>IF(Z$2&lt;=analysis_period,IF(SUM($C691:Z691)&gt;0,Y349+1,0),0)</f>
        <v>0</v>
      </c>
      <c r="AA349" s="161">
        <f>IF(AA$2&lt;=analysis_period,IF(SUM($C691:AA691)&gt;0,Z349+1,0),0)</f>
        <v>0</v>
      </c>
      <c r="AB349" s="161">
        <f>IF(AB$2&lt;=analysis_period,IF(SUM($C691:AB691)&gt;0,AA349+1,0),0)</f>
        <v>0</v>
      </c>
      <c r="AC349" s="161">
        <f>IF(AC$2&lt;=analysis_period,IF(SUM($C691:AC691)&gt;0,AB349+1,0),0)</f>
        <v>0</v>
      </c>
      <c r="AD349" s="161">
        <f>IF(AD$2&lt;=analysis_period,IF(SUM($C691:AD691)&gt;0,AC349+1,0),0)</f>
        <v>0</v>
      </c>
      <c r="AE349" s="161">
        <f>IF(AE$2&lt;=analysis_period,IF(SUM($C691:AE691)&gt;0,AD349+1,0),0)</f>
        <v>0</v>
      </c>
      <c r="AF349" s="161">
        <f>IF(AF$2&lt;=analysis_period,IF(SUM($C691:AF691)&gt;0,AE349+1,0),0)</f>
        <v>0</v>
      </c>
      <c r="AG349" s="161">
        <f>IF(AG$2&lt;=analysis_period,IF(SUM($C691:AG691)&gt;0,AF349+1,0),0)</f>
        <v>0</v>
      </c>
      <c r="AH349" s="161">
        <f>IF(AH$2&lt;=analysis_period,IF(SUM($C691:AH691)&gt;0,AG349+1,0),0)</f>
        <v>0</v>
      </c>
      <c r="AI349" s="161">
        <f>IF(AI$2&lt;=analysis_period,IF(SUM($C691:AI691)&gt;0,AH349+1,0),0)</f>
        <v>0</v>
      </c>
      <c r="AJ349" s="161">
        <f>IF(AJ$2&lt;=analysis_period,IF(SUM($C691:AJ691)&gt;0,AI349+1,0),0)</f>
        <v>0</v>
      </c>
      <c r="AK349" s="161">
        <f>IF(AK$2&lt;=analysis_period,IF(SUM($C691:AK691)&gt;0,AJ349+1,0),0)</f>
        <v>0</v>
      </c>
      <c r="AL349" s="161">
        <f>IF(AL$2&lt;=analysis_period,IF(SUM($C691:AL691)&gt;0,AK349+1,0),0)</f>
        <v>0</v>
      </c>
      <c r="AM349" s="161">
        <f>IF(AM$2&lt;=analysis_period,IF(SUM($C691:AM691)&gt;0,AL349+1,0),0)</f>
        <v>0</v>
      </c>
      <c r="AN349" s="161">
        <f>IF(AN$2&lt;=analysis_period,IF(SUM($C691:AN691)&gt;0,AM349+1,0),0)</f>
        <v>0</v>
      </c>
      <c r="AO349" s="161">
        <f>IF(AO$2&lt;=analysis_period,IF(SUM($C691:AO691)&gt;0,AN349+1,0),0)</f>
        <v>0</v>
      </c>
      <c r="AP349" s="161">
        <f>IF(AP$2&lt;=analysis_period,IF(SUM($C691:AP691)&gt;0,AO349+1,0),0)</f>
        <v>0</v>
      </c>
    </row>
    <row r="350" spans="1:42" x14ac:dyDescent="0.2">
      <c r="A350" s="4">
        <f t="shared" si="139"/>
        <v>10</v>
      </c>
      <c r="B350" s="4">
        <v>0</v>
      </c>
      <c r="C350" s="161">
        <f>IF(C$2&lt;=analysis_period,IF(SUM($C692:C692)&gt;0,B350+1,0),0)</f>
        <v>0</v>
      </c>
      <c r="D350" s="161">
        <f>IF(D$2&lt;=analysis_period,IF(SUM($C692:D692)&gt;0,C350+1,0),0)</f>
        <v>0</v>
      </c>
      <c r="E350" s="161">
        <f>IF(E$2&lt;=analysis_period,IF(SUM($C692:E692)&gt;0,D350+1,0),0)</f>
        <v>0</v>
      </c>
      <c r="F350" s="161">
        <f>IF(F$2&lt;=analysis_period,IF(SUM($C692:F692)&gt;0,E350+1,0),0)</f>
        <v>0</v>
      </c>
      <c r="G350" s="161">
        <f>IF(G$2&lt;=analysis_period,IF(SUM($C692:G692)&gt;0,F350+1,0),0)</f>
        <v>0</v>
      </c>
      <c r="H350" s="161">
        <f>IF(H$2&lt;=analysis_period,IF(SUM($C692:H692)&gt;0,G350+1,0),0)</f>
        <v>0</v>
      </c>
      <c r="I350" s="161">
        <f>IF(I$2&lt;=analysis_period,IF(SUM($C692:I692)&gt;0,H350+1,0),0)</f>
        <v>0</v>
      </c>
      <c r="J350" s="161">
        <f>IF(J$2&lt;=analysis_period,IF(SUM($C692:J692)&gt;0,I350+1,0),0)</f>
        <v>0</v>
      </c>
      <c r="K350" s="161">
        <f>IF(K$2&lt;=analysis_period,IF(SUM($C692:K692)&gt;0,J350+1,0),0)</f>
        <v>0</v>
      </c>
      <c r="L350" s="161">
        <f>IF(L$2&lt;=analysis_period,IF(SUM($C692:L692)&gt;0,K350+1,0),0)</f>
        <v>0</v>
      </c>
      <c r="M350" s="161">
        <f>IF(M$2&lt;=analysis_period,IF(SUM($C692:M692)&gt;0,L350+1,0),0)</f>
        <v>0</v>
      </c>
      <c r="N350" s="161">
        <f>IF(N$2&lt;=analysis_period,IF(SUM($C692:N692)&gt;0,M350+1,0),0)</f>
        <v>0</v>
      </c>
      <c r="O350" s="161">
        <f>IF(O$2&lt;=analysis_period,IF(SUM($C692:O692)&gt;0,N350+1,0),0)</f>
        <v>0</v>
      </c>
      <c r="P350" s="161">
        <f>IF(P$2&lt;=analysis_period,IF(SUM($C692:P692)&gt;0,O350+1,0),0)</f>
        <v>0</v>
      </c>
      <c r="Q350" s="161">
        <f>IF(Q$2&lt;=analysis_period,IF(SUM($C692:Q692)&gt;0,P350+1,0),0)</f>
        <v>0</v>
      </c>
      <c r="R350" s="161">
        <f>IF(R$2&lt;=analysis_period,IF(SUM($C692:R692)&gt;0,Q350+1,0),0)</f>
        <v>0</v>
      </c>
      <c r="S350" s="161">
        <f>IF(S$2&lt;=analysis_period,IF(SUM($C692:S692)&gt;0,R350+1,0),0)</f>
        <v>0</v>
      </c>
      <c r="T350" s="161">
        <f>IF(T$2&lt;=analysis_period,IF(SUM($C692:T692)&gt;0,S350+1,0),0)</f>
        <v>0</v>
      </c>
      <c r="U350" s="161">
        <f>IF(U$2&lt;=analysis_period,IF(SUM($C692:U692)&gt;0,T350+1,0),0)</f>
        <v>0</v>
      </c>
      <c r="V350" s="161">
        <f>IF(V$2&lt;=analysis_period,IF(SUM($C692:V692)&gt;0,U350+1,0),0)</f>
        <v>0</v>
      </c>
      <c r="W350" s="161">
        <f>IF(W$2&lt;=analysis_period,IF(SUM($C692:W692)&gt;0,V350+1,0),0)</f>
        <v>0</v>
      </c>
      <c r="X350" s="161">
        <f>IF(X$2&lt;=analysis_period,IF(SUM($C692:X692)&gt;0,W350+1,0),0)</f>
        <v>0</v>
      </c>
      <c r="Y350" s="161">
        <f>IF(Y$2&lt;=analysis_period,IF(SUM($C692:Y692)&gt;0,X350+1,0),0)</f>
        <v>0</v>
      </c>
      <c r="Z350" s="161">
        <f>IF(Z$2&lt;=analysis_period,IF(SUM($C692:Z692)&gt;0,Y350+1,0),0)</f>
        <v>0</v>
      </c>
      <c r="AA350" s="161">
        <f>IF(AA$2&lt;=analysis_period,IF(SUM($C692:AA692)&gt;0,Z350+1,0),0)</f>
        <v>0</v>
      </c>
      <c r="AB350" s="161">
        <f>IF(AB$2&lt;=analysis_period,IF(SUM($C692:AB692)&gt;0,AA350+1,0),0)</f>
        <v>0</v>
      </c>
      <c r="AC350" s="161">
        <f>IF(AC$2&lt;=analysis_period,IF(SUM($C692:AC692)&gt;0,AB350+1,0),0)</f>
        <v>0</v>
      </c>
      <c r="AD350" s="161">
        <f>IF(AD$2&lt;=analysis_period,IF(SUM($C692:AD692)&gt;0,AC350+1,0),0)</f>
        <v>0</v>
      </c>
      <c r="AE350" s="161">
        <f>IF(AE$2&lt;=analysis_period,IF(SUM($C692:AE692)&gt;0,AD350+1,0),0)</f>
        <v>0</v>
      </c>
      <c r="AF350" s="161">
        <f>IF(AF$2&lt;=analysis_period,IF(SUM($C692:AF692)&gt;0,AE350+1,0),0)</f>
        <v>0</v>
      </c>
      <c r="AG350" s="161">
        <f>IF(AG$2&lt;=analysis_period,IF(SUM($C692:AG692)&gt;0,AF350+1,0),0)</f>
        <v>0</v>
      </c>
      <c r="AH350" s="161">
        <f>IF(AH$2&lt;=analysis_period,IF(SUM($C692:AH692)&gt;0,AG350+1,0),0)</f>
        <v>0</v>
      </c>
      <c r="AI350" s="161">
        <f>IF(AI$2&lt;=analysis_period,IF(SUM($C692:AI692)&gt;0,AH350+1,0),0)</f>
        <v>0</v>
      </c>
      <c r="AJ350" s="161">
        <f>IF(AJ$2&lt;=analysis_period,IF(SUM($C692:AJ692)&gt;0,AI350+1,0),0)</f>
        <v>0</v>
      </c>
      <c r="AK350" s="161">
        <f>IF(AK$2&lt;=analysis_period,IF(SUM($C692:AK692)&gt;0,AJ350+1,0),0)</f>
        <v>0</v>
      </c>
      <c r="AL350" s="161">
        <f>IF(AL$2&lt;=analysis_period,IF(SUM($C692:AL692)&gt;0,AK350+1,0),0)</f>
        <v>0</v>
      </c>
      <c r="AM350" s="161">
        <f>IF(AM$2&lt;=analysis_period,IF(SUM($C692:AM692)&gt;0,AL350+1,0),0)</f>
        <v>0</v>
      </c>
      <c r="AN350" s="161">
        <f>IF(AN$2&lt;=analysis_period,IF(SUM($C692:AN692)&gt;0,AM350+1,0),0)</f>
        <v>0</v>
      </c>
      <c r="AO350" s="161">
        <f>IF(AO$2&lt;=analysis_period,IF(SUM($C692:AO692)&gt;0,AN350+1,0),0)</f>
        <v>0</v>
      </c>
      <c r="AP350" s="161">
        <f>IF(AP$2&lt;=analysis_period,IF(SUM($C692:AP692)&gt;0,AO350+1,0),0)</f>
        <v>0</v>
      </c>
    </row>
    <row r="351" spans="1:42" x14ac:dyDescent="0.2">
      <c r="A351" s="22"/>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row>
    <row r="352" spans="1:42" x14ac:dyDescent="0.2">
      <c r="A352" s="22" t="s">
        <v>77</v>
      </c>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row>
    <row r="353" spans="1:42" x14ac:dyDescent="0.2">
      <c r="A353" s="4">
        <v>1</v>
      </c>
      <c r="B353" s="176">
        <f t="shared" ref="B353:B362" si="140">SUM(C353:AP353)</f>
        <v>0</v>
      </c>
      <c r="C353" s="178">
        <f t="shared" ref="C353:AP353" si="141">LOOKUP(C341,$B$311:$AP$311,$B$312:$AP$312)/100*$B683</f>
        <v>0</v>
      </c>
      <c r="D353" s="178">
        <f t="shared" si="141"/>
        <v>0</v>
      </c>
      <c r="E353" s="178">
        <f t="shared" si="141"/>
        <v>0</v>
      </c>
      <c r="F353" s="178">
        <f t="shared" si="141"/>
        <v>0</v>
      </c>
      <c r="G353" s="178">
        <f t="shared" si="141"/>
        <v>0</v>
      </c>
      <c r="H353" s="178">
        <f t="shared" si="141"/>
        <v>0</v>
      </c>
      <c r="I353" s="178">
        <f t="shared" si="141"/>
        <v>0</v>
      </c>
      <c r="J353" s="178">
        <f t="shared" si="141"/>
        <v>0</v>
      </c>
      <c r="K353" s="178">
        <f t="shared" si="141"/>
        <v>0</v>
      </c>
      <c r="L353" s="178">
        <f t="shared" si="141"/>
        <v>0</v>
      </c>
      <c r="M353" s="178">
        <f t="shared" si="141"/>
        <v>0</v>
      </c>
      <c r="N353" s="178">
        <f t="shared" si="141"/>
        <v>0</v>
      </c>
      <c r="O353" s="178">
        <f t="shared" si="141"/>
        <v>0</v>
      </c>
      <c r="P353" s="178">
        <f t="shared" si="141"/>
        <v>0</v>
      </c>
      <c r="Q353" s="178">
        <f t="shared" si="141"/>
        <v>0</v>
      </c>
      <c r="R353" s="178">
        <f t="shared" si="141"/>
        <v>0</v>
      </c>
      <c r="S353" s="178">
        <f t="shared" si="141"/>
        <v>0</v>
      </c>
      <c r="T353" s="178">
        <f t="shared" si="141"/>
        <v>0</v>
      </c>
      <c r="U353" s="178">
        <f t="shared" si="141"/>
        <v>0</v>
      </c>
      <c r="V353" s="178">
        <f t="shared" si="141"/>
        <v>0</v>
      </c>
      <c r="W353" s="178">
        <f t="shared" si="141"/>
        <v>0</v>
      </c>
      <c r="X353" s="178">
        <f t="shared" si="141"/>
        <v>0</v>
      </c>
      <c r="Y353" s="178">
        <f t="shared" si="141"/>
        <v>0</v>
      </c>
      <c r="Z353" s="178">
        <f t="shared" si="141"/>
        <v>0</v>
      </c>
      <c r="AA353" s="178">
        <f t="shared" si="141"/>
        <v>0</v>
      </c>
      <c r="AB353" s="178">
        <f t="shared" si="141"/>
        <v>0</v>
      </c>
      <c r="AC353" s="178">
        <f t="shared" si="141"/>
        <v>0</v>
      </c>
      <c r="AD353" s="178">
        <f t="shared" si="141"/>
        <v>0</v>
      </c>
      <c r="AE353" s="178">
        <f t="shared" si="141"/>
        <v>0</v>
      </c>
      <c r="AF353" s="178">
        <f t="shared" si="141"/>
        <v>0</v>
      </c>
      <c r="AG353" s="178">
        <f t="shared" si="141"/>
        <v>0</v>
      </c>
      <c r="AH353" s="178">
        <f t="shared" si="141"/>
        <v>0</v>
      </c>
      <c r="AI353" s="178">
        <f t="shared" si="141"/>
        <v>0</v>
      </c>
      <c r="AJ353" s="178">
        <f t="shared" si="141"/>
        <v>0</v>
      </c>
      <c r="AK353" s="178">
        <f t="shared" si="141"/>
        <v>0</v>
      </c>
      <c r="AL353" s="178">
        <f t="shared" si="141"/>
        <v>0</v>
      </c>
      <c r="AM353" s="178">
        <f t="shared" si="141"/>
        <v>0</v>
      </c>
      <c r="AN353" s="178">
        <f t="shared" si="141"/>
        <v>0</v>
      </c>
      <c r="AO353" s="178">
        <f t="shared" si="141"/>
        <v>0</v>
      </c>
      <c r="AP353" s="178">
        <f t="shared" si="141"/>
        <v>0</v>
      </c>
    </row>
    <row r="354" spans="1:42" x14ac:dyDescent="0.2">
      <c r="A354" s="4">
        <f>A353+1</f>
        <v>2</v>
      </c>
      <c r="B354" s="176">
        <f t="shared" si="140"/>
        <v>0</v>
      </c>
      <c r="C354" s="178">
        <f t="shared" ref="C354:AP354" si="142">LOOKUP(C342,$B$311:$AP$311,$B$312:$AP$312)/100*$B684</f>
        <v>0</v>
      </c>
      <c r="D354" s="178">
        <f t="shared" si="142"/>
        <v>0</v>
      </c>
      <c r="E354" s="178">
        <f t="shared" si="142"/>
        <v>0</v>
      </c>
      <c r="F354" s="178">
        <f t="shared" si="142"/>
        <v>0</v>
      </c>
      <c r="G354" s="178">
        <f t="shared" si="142"/>
        <v>0</v>
      </c>
      <c r="H354" s="178">
        <f t="shared" si="142"/>
        <v>0</v>
      </c>
      <c r="I354" s="178">
        <f t="shared" si="142"/>
        <v>0</v>
      </c>
      <c r="J354" s="178">
        <f t="shared" si="142"/>
        <v>0</v>
      </c>
      <c r="K354" s="178">
        <f t="shared" si="142"/>
        <v>0</v>
      </c>
      <c r="L354" s="178">
        <f t="shared" si="142"/>
        <v>0</v>
      </c>
      <c r="M354" s="178">
        <f t="shared" si="142"/>
        <v>0</v>
      </c>
      <c r="N354" s="178">
        <f t="shared" si="142"/>
        <v>0</v>
      </c>
      <c r="O354" s="178">
        <f t="shared" si="142"/>
        <v>0</v>
      </c>
      <c r="P354" s="178">
        <f t="shared" si="142"/>
        <v>0</v>
      </c>
      <c r="Q354" s="178">
        <f t="shared" si="142"/>
        <v>0</v>
      </c>
      <c r="R354" s="178">
        <f t="shared" si="142"/>
        <v>0</v>
      </c>
      <c r="S354" s="178">
        <f t="shared" si="142"/>
        <v>0</v>
      </c>
      <c r="T354" s="178">
        <f t="shared" si="142"/>
        <v>0</v>
      </c>
      <c r="U354" s="178">
        <f t="shared" si="142"/>
        <v>0</v>
      </c>
      <c r="V354" s="178">
        <f t="shared" si="142"/>
        <v>0</v>
      </c>
      <c r="W354" s="178">
        <f t="shared" si="142"/>
        <v>0</v>
      </c>
      <c r="X354" s="178">
        <f t="shared" si="142"/>
        <v>0</v>
      </c>
      <c r="Y354" s="178">
        <f t="shared" si="142"/>
        <v>0</v>
      </c>
      <c r="Z354" s="178">
        <f t="shared" si="142"/>
        <v>0</v>
      </c>
      <c r="AA354" s="178">
        <f t="shared" si="142"/>
        <v>0</v>
      </c>
      <c r="AB354" s="178">
        <f t="shared" si="142"/>
        <v>0</v>
      </c>
      <c r="AC354" s="178">
        <f t="shared" si="142"/>
        <v>0</v>
      </c>
      <c r="AD354" s="178">
        <f t="shared" si="142"/>
        <v>0</v>
      </c>
      <c r="AE354" s="178">
        <f t="shared" si="142"/>
        <v>0</v>
      </c>
      <c r="AF354" s="178">
        <f t="shared" si="142"/>
        <v>0</v>
      </c>
      <c r="AG354" s="178">
        <f t="shared" si="142"/>
        <v>0</v>
      </c>
      <c r="AH354" s="178">
        <f t="shared" si="142"/>
        <v>0</v>
      </c>
      <c r="AI354" s="178">
        <f t="shared" si="142"/>
        <v>0</v>
      </c>
      <c r="AJ354" s="178">
        <f t="shared" si="142"/>
        <v>0</v>
      </c>
      <c r="AK354" s="178">
        <f t="shared" si="142"/>
        <v>0</v>
      </c>
      <c r="AL354" s="178">
        <f t="shared" si="142"/>
        <v>0</v>
      </c>
      <c r="AM354" s="178">
        <f t="shared" si="142"/>
        <v>0</v>
      </c>
      <c r="AN354" s="178">
        <f t="shared" si="142"/>
        <v>0</v>
      </c>
      <c r="AO354" s="178">
        <f t="shared" si="142"/>
        <v>0</v>
      </c>
      <c r="AP354" s="178">
        <f t="shared" si="142"/>
        <v>0</v>
      </c>
    </row>
    <row r="355" spans="1:42" x14ac:dyDescent="0.2">
      <c r="A355" s="4">
        <f t="shared" ref="A355:A362" si="143">A354+1</f>
        <v>3</v>
      </c>
      <c r="B355" s="176">
        <f t="shared" si="140"/>
        <v>0</v>
      </c>
      <c r="C355" s="178">
        <f t="shared" ref="C355:AP355" si="144">LOOKUP(C343,$B$311:$AP$311,$B$312:$AP$312)/100*$B685</f>
        <v>0</v>
      </c>
      <c r="D355" s="178">
        <f t="shared" si="144"/>
        <v>0</v>
      </c>
      <c r="E355" s="178">
        <f t="shared" si="144"/>
        <v>0</v>
      </c>
      <c r="F355" s="178">
        <f t="shared" si="144"/>
        <v>0</v>
      </c>
      <c r="G355" s="178">
        <f t="shared" si="144"/>
        <v>0</v>
      </c>
      <c r="H355" s="178">
        <f t="shared" si="144"/>
        <v>0</v>
      </c>
      <c r="I355" s="178">
        <f t="shared" si="144"/>
        <v>0</v>
      </c>
      <c r="J355" s="178">
        <f t="shared" si="144"/>
        <v>0</v>
      </c>
      <c r="K355" s="178">
        <f t="shared" si="144"/>
        <v>0</v>
      </c>
      <c r="L355" s="178">
        <f t="shared" si="144"/>
        <v>0</v>
      </c>
      <c r="M355" s="178">
        <f t="shared" si="144"/>
        <v>0</v>
      </c>
      <c r="N355" s="178">
        <f t="shared" si="144"/>
        <v>0</v>
      </c>
      <c r="O355" s="178">
        <f t="shared" si="144"/>
        <v>0</v>
      </c>
      <c r="P355" s="178">
        <f t="shared" si="144"/>
        <v>0</v>
      </c>
      <c r="Q355" s="178">
        <f t="shared" si="144"/>
        <v>0</v>
      </c>
      <c r="R355" s="178">
        <f t="shared" si="144"/>
        <v>0</v>
      </c>
      <c r="S355" s="178">
        <f t="shared" si="144"/>
        <v>0</v>
      </c>
      <c r="T355" s="178">
        <f t="shared" si="144"/>
        <v>0</v>
      </c>
      <c r="U355" s="178">
        <f t="shared" si="144"/>
        <v>0</v>
      </c>
      <c r="V355" s="178">
        <f t="shared" si="144"/>
        <v>0</v>
      </c>
      <c r="W355" s="178">
        <f t="shared" si="144"/>
        <v>0</v>
      </c>
      <c r="X355" s="178">
        <f t="shared" si="144"/>
        <v>0</v>
      </c>
      <c r="Y355" s="178">
        <f t="shared" si="144"/>
        <v>0</v>
      </c>
      <c r="Z355" s="178">
        <f t="shared" si="144"/>
        <v>0</v>
      </c>
      <c r="AA355" s="178">
        <f t="shared" si="144"/>
        <v>0</v>
      </c>
      <c r="AB355" s="178">
        <f t="shared" si="144"/>
        <v>0</v>
      </c>
      <c r="AC355" s="178">
        <f t="shared" si="144"/>
        <v>0</v>
      </c>
      <c r="AD355" s="178">
        <f t="shared" si="144"/>
        <v>0</v>
      </c>
      <c r="AE355" s="178">
        <f t="shared" si="144"/>
        <v>0</v>
      </c>
      <c r="AF355" s="178">
        <f t="shared" si="144"/>
        <v>0</v>
      </c>
      <c r="AG355" s="178">
        <f t="shared" si="144"/>
        <v>0</v>
      </c>
      <c r="AH355" s="178">
        <f t="shared" si="144"/>
        <v>0</v>
      </c>
      <c r="AI355" s="178">
        <f t="shared" si="144"/>
        <v>0</v>
      </c>
      <c r="AJ355" s="178">
        <f t="shared" si="144"/>
        <v>0</v>
      </c>
      <c r="AK355" s="178">
        <f t="shared" si="144"/>
        <v>0</v>
      </c>
      <c r="AL355" s="178">
        <f t="shared" si="144"/>
        <v>0</v>
      </c>
      <c r="AM355" s="178">
        <f t="shared" si="144"/>
        <v>0</v>
      </c>
      <c r="AN355" s="178">
        <f t="shared" si="144"/>
        <v>0</v>
      </c>
      <c r="AO355" s="178">
        <f t="shared" si="144"/>
        <v>0</v>
      </c>
      <c r="AP355" s="178">
        <f t="shared" si="144"/>
        <v>0</v>
      </c>
    </row>
    <row r="356" spans="1:42" x14ac:dyDescent="0.2">
      <c r="A356" s="4">
        <f t="shared" si="143"/>
        <v>4</v>
      </c>
      <c r="B356" s="176">
        <f t="shared" si="140"/>
        <v>0</v>
      </c>
      <c r="C356" s="178">
        <f t="shared" ref="C356:AP356" si="145">LOOKUP(C344,$B$311:$AP$311,$B$312:$AP$312)/100*$B686</f>
        <v>0</v>
      </c>
      <c r="D356" s="178">
        <f t="shared" si="145"/>
        <v>0</v>
      </c>
      <c r="E356" s="178">
        <f t="shared" si="145"/>
        <v>0</v>
      </c>
      <c r="F356" s="178">
        <f t="shared" si="145"/>
        <v>0</v>
      </c>
      <c r="G356" s="178">
        <f t="shared" si="145"/>
        <v>0</v>
      </c>
      <c r="H356" s="178">
        <f t="shared" si="145"/>
        <v>0</v>
      </c>
      <c r="I356" s="178">
        <f t="shared" si="145"/>
        <v>0</v>
      </c>
      <c r="J356" s="178">
        <f t="shared" si="145"/>
        <v>0</v>
      </c>
      <c r="K356" s="178">
        <f t="shared" si="145"/>
        <v>0</v>
      </c>
      <c r="L356" s="178">
        <f t="shared" si="145"/>
        <v>0</v>
      </c>
      <c r="M356" s="178">
        <f t="shared" si="145"/>
        <v>0</v>
      </c>
      <c r="N356" s="178">
        <f t="shared" si="145"/>
        <v>0</v>
      </c>
      <c r="O356" s="178">
        <f t="shared" si="145"/>
        <v>0</v>
      </c>
      <c r="P356" s="178">
        <f t="shared" si="145"/>
        <v>0</v>
      </c>
      <c r="Q356" s="178">
        <f t="shared" si="145"/>
        <v>0</v>
      </c>
      <c r="R356" s="178">
        <f t="shared" si="145"/>
        <v>0</v>
      </c>
      <c r="S356" s="178">
        <f t="shared" si="145"/>
        <v>0</v>
      </c>
      <c r="T356" s="178">
        <f t="shared" si="145"/>
        <v>0</v>
      </c>
      <c r="U356" s="178">
        <f t="shared" si="145"/>
        <v>0</v>
      </c>
      <c r="V356" s="178">
        <f t="shared" si="145"/>
        <v>0</v>
      </c>
      <c r="W356" s="178">
        <f t="shared" si="145"/>
        <v>0</v>
      </c>
      <c r="X356" s="178">
        <f t="shared" si="145"/>
        <v>0</v>
      </c>
      <c r="Y356" s="178">
        <f t="shared" si="145"/>
        <v>0</v>
      </c>
      <c r="Z356" s="178">
        <f t="shared" si="145"/>
        <v>0</v>
      </c>
      <c r="AA356" s="178">
        <f t="shared" si="145"/>
        <v>0</v>
      </c>
      <c r="AB356" s="178">
        <f t="shared" si="145"/>
        <v>0</v>
      </c>
      <c r="AC356" s="178">
        <f t="shared" si="145"/>
        <v>0</v>
      </c>
      <c r="AD356" s="178">
        <f t="shared" si="145"/>
        <v>0</v>
      </c>
      <c r="AE356" s="178">
        <f t="shared" si="145"/>
        <v>0</v>
      </c>
      <c r="AF356" s="178">
        <f t="shared" si="145"/>
        <v>0</v>
      </c>
      <c r="AG356" s="178">
        <f t="shared" si="145"/>
        <v>0</v>
      </c>
      <c r="AH356" s="178">
        <f t="shared" si="145"/>
        <v>0</v>
      </c>
      <c r="AI356" s="178">
        <f t="shared" si="145"/>
        <v>0</v>
      </c>
      <c r="AJ356" s="178">
        <f t="shared" si="145"/>
        <v>0</v>
      </c>
      <c r="AK356" s="178">
        <f t="shared" si="145"/>
        <v>0</v>
      </c>
      <c r="AL356" s="178">
        <f t="shared" si="145"/>
        <v>0</v>
      </c>
      <c r="AM356" s="178">
        <f t="shared" si="145"/>
        <v>0</v>
      </c>
      <c r="AN356" s="178">
        <f t="shared" si="145"/>
        <v>0</v>
      </c>
      <c r="AO356" s="178">
        <f t="shared" si="145"/>
        <v>0</v>
      </c>
      <c r="AP356" s="178">
        <f t="shared" si="145"/>
        <v>0</v>
      </c>
    </row>
    <row r="357" spans="1:42" x14ac:dyDescent="0.2">
      <c r="A357" s="4">
        <f t="shared" si="143"/>
        <v>5</v>
      </c>
      <c r="B357" s="176">
        <f t="shared" si="140"/>
        <v>0</v>
      </c>
      <c r="C357" s="178">
        <f t="shared" ref="C357:AP357" si="146">LOOKUP(C345,$B$311:$AP$311,$B$312:$AP$312)/100*$B687</f>
        <v>0</v>
      </c>
      <c r="D357" s="178">
        <f t="shared" si="146"/>
        <v>0</v>
      </c>
      <c r="E357" s="178">
        <f t="shared" si="146"/>
        <v>0</v>
      </c>
      <c r="F357" s="178">
        <f t="shared" si="146"/>
        <v>0</v>
      </c>
      <c r="G357" s="178">
        <f t="shared" si="146"/>
        <v>0</v>
      </c>
      <c r="H357" s="178">
        <f t="shared" si="146"/>
        <v>0</v>
      </c>
      <c r="I357" s="178">
        <f t="shared" si="146"/>
        <v>0</v>
      </c>
      <c r="J357" s="178">
        <f t="shared" si="146"/>
        <v>0</v>
      </c>
      <c r="K357" s="178">
        <f t="shared" si="146"/>
        <v>0</v>
      </c>
      <c r="L357" s="178">
        <f t="shared" si="146"/>
        <v>0</v>
      </c>
      <c r="M357" s="178">
        <f t="shared" si="146"/>
        <v>0</v>
      </c>
      <c r="N357" s="178">
        <f t="shared" si="146"/>
        <v>0</v>
      </c>
      <c r="O357" s="178">
        <f t="shared" si="146"/>
        <v>0</v>
      </c>
      <c r="P357" s="178">
        <f t="shared" si="146"/>
        <v>0</v>
      </c>
      <c r="Q357" s="178">
        <f t="shared" si="146"/>
        <v>0</v>
      </c>
      <c r="R357" s="178">
        <f t="shared" si="146"/>
        <v>0</v>
      </c>
      <c r="S357" s="178">
        <f t="shared" si="146"/>
        <v>0</v>
      </c>
      <c r="T357" s="178">
        <f t="shared" si="146"/>
        <v>0</v>
      </c>
      <c r="U357" s="178">
        <f t="shared" si="146"/>
        <v>0</v>
      </c>
      <c r="V357" s="178">
        <f t="shared" si="146"/>
        <v>0</v>
      </c>
      <c r="W357" s="178">
        <f t="shared" si="146"/>
        <v>0</v>
      </c>
      <c r="X357" s="178">
        <f t="shared" si="146"/>
        <v>0</v>
      </c>
      <c r="Y357" s="178">
        <f t="shared" si="146"/>
        <v>0</v>
      </c>
      <c r="Z357" s="178">
        <f t="shared" si="146"/>
        <v>0</v>
      </c>
      <c r="AA357" s="178">
        <f t="shared" si="146"/>
        <v>0</v>
      </c>
      <c r="AB357" s="178">
        <f t="shared" si="146"/>
        <v>0</v>
      </c>
      <c r="AC357" s="178">
        <f t="shared" si="146"/>
        <v>0</v>
      </c>
      <c r="AD357" s="178">
        <f t="shared" si="146"/>
        <v>0</v>
      </c>
      <c r="AE357" s="178">
        <f t="shared" si="146"/>
        <v>0</v>
      </c>
      <c r="AF357" s="178">
        <f t="shared" si="146"/>
        <v>0</v>
      </c>
      <c r="AG357" s="178">
        <f t="shared" si="146"/>
        <v>0</v>
      </c>
      <c r="AH357" s="178">
        <f t="shared" si="146"/>
        <v>0</v>
      </c>
      <c r="AI357" s="178">
        <f t="shared" si="146"/>
        <v>0</v>
      </c>
      <c r="AJ357" s="178">
        <f t="shared" si="146"/>
        <v>0</v>
      </c>
      <c r="AK357" s="178">
        <f t="shared" si="146"/>
        <v>0</v>
      </c>
      <c r="AL357" s="178">
        <f t="shared" si="146"/>
        <v>0</v>
      </c>
      <c r="AM357" s="178">
        <f t="shared" si="146"/>
        <v>0</v>
      </c>
      <c r="AN357" s="178">
        <f t="shared" si="146"/>
        <v>0</v>
      </c>
      <c r="AO357" s="178">
        <f t="shared" si="146"/>
        <v>0</v>
      </c>
      <c r="AP357" s="178">
        <f t="shared" si="146"/>
        <v>0</v>
      </c>
    </row>
    <row r="358" spans="1:42" x14ac:dyDescent="0.2">
      <c r="A358" s="4">
        <f t="shared" si="143"/>
        <v>6</v>
      </c>
      <c r="B358" s="176">
        <f t="shared" si="140"/>
        <v>0</v>
      </c>
      <c r="C358" s="178">
        <f t="shared" ref="C358:AP358" si="147">LOOKUP(C346,$B$311:$AP$311,$B$312:$AP$312)/100*$B688</f>
        <v>0</v>
      </c>
      <c r="D358" s="178">
        <f t="shared" si="147"/>
        <v>0</v>
      </c>
      <c r="E358" s="178">
        <f t="shared" si="147"/>
        <v>0</v>
      </c>
      <c r="F358" s="178">
        <f t="shared" si="147"/>
        <v>0</v>
      </c>
      <c r="G358" s="178">
        <f t="shared" si="147"/>
        <v>0</v>
      </c>
      <c r="H358" s="178">
        <f t="shared" si="147"/>
        <v>0</v>
      </c>
      <c r="I358" s="178">
        <f t="shared" si="147"/>
        <v>0</v>
      </c>
      <c r="J358" s="178">
        <f t="shared" si="147"/>
        <v>0</v>
      </c>
      <c r="K358" s="178">
        <f t="shared" si="147"/>
        <v>0</v>
      </c>
      <c r="L358" s="178">
        <f t="shared" si="147"/>
        <v>0</v>
      </c>
      <c r="M358" s="178">
        <f t="shared" si="147"/>
        <v>0</v>
      </c>
      <c r="N358" s="178">
        <f t="shared" si="147"/>
        <v>0</v>
      </c>
      <c r="O358" s="178">
        <f t="shared" si="147"/>
        <v>0</v>
      </c>
      <c r="P358" s="178">
        <f t="shared" si="147"/>
        <v>0</v>
      </c>
      <c r="Q358" s="178">
        <f t="shared" si="147"/>
        <v>0</v>
      </c>
      <c r="R358" s="178">
        <f t="shared" si="147"/>
        <v>0</v>
      </c>
      <c r="S358" s="178">
        <f t="shared" si="147"/>
        <v>0</v>
      </c>
      <c r="T358" s="178">
        <f t="shared" si="147"/>
        <v>0</v>
      </c>
      <c r="U358" s="178">
        <f t="shared" si="147"/>
        <v>0</v>
      </c>
      <c r="V358" s="178">
        <f t="shared" si="147"/>
        <v>0</v>
      </c>
      <c r="W358" s="178">
        <f t="shared" si="147"/>
        <v>0</v>
      </c>
      <c r="X358" s="178">
        <f t="shared" si="147"/>
        <v>0</v>
      </c>
      <c r="Y358" s="178">
        <f t="shared" si="147"/>
        <v>0</v>
      </c>
      <c r="Z358" s="178">
        <f t="shared" si="147"/>
        <v>0</v>
      </c>
      <c r="AA358" s="178">
        <f t="shared" si="147"/>
        <v>0</v>
      </c>
      <c r="AB358" s="178">
        <f t="shared" si="147"/>
        <v>0</v>
      </c>
      <c r="AC358" s="178">
        <f t="shared" si="147"/>
        <v>0</v>
      </c>
      <c r="AD358" s="178">
        <f t="shared" si="147"/>
        <v>0</v>
      </c>
      <c r="AE358" s="178">
        <f t="shared" si="147"/>
        <v>0</v>
      </c>
      <c r="AF358" s="178">
        <f t="shared" si="147"/>
        <v>0</v>
      </c>
      <c r="AG358" s="178">
        <f t="shared" si="147"/>
        <v>0</v>
      </c>
      <c r="AH358" s="178">
        <f t="shared" si="147"/>
        <v>0</v>
      </c>
      <c r="AI358" s="178">
        <f t="shared" si="147"/>
        <v>0</v>
      </c>
      <c r="AJ358" s="178">
        <f t="shared" si="147"/>
        <v>0</v>
      </c>
      <c r="AK358" s="178">
        <f t="shared" si="147"/>
        <v>0</v>
      </c>
      <c r="AL358" s="178">
        <f t="shared" si="147"/>
        <v>0</v>
      </c>
      <c r="AM358" s="178">
        <f t="shared" si="147"/>
        <v>0</v>
      </c>
      <c r="AN358" s="178">
        <f t="shared" si="147"/>
        <v>0</v>
      </c>
      <c r="AO358" s="178">
        <f t="shared" si="147"/>
        <v>0</v>
      </c>
      <c r="AP358" s="178">
        <f t="shared" si="147"/>
        <v>0</v>
      </c>
    </row>
    <row r="359" spans="1:42" x14ac:dyDescent="0.2">
      <c r="A359" s="4">
        <f t="shared" si="143"/>
        <v>7</v>
      </c>
      <c r="B359" s="176">
        <f t="shared" si="140"/>
        <v>0</v>
      </c>
      <c r="C359" s="178">
        <f t="shared" ref="C359:AP359" si="148">LOOKUP(C347,$B$311:$AP$311,$B$312:$AP$312)/100*$B689</f>
        <v>0</v>
      </c>
      <c r="D359" s="178">
        <f t="shared" si="148"/>
        <v>0</v>
      </c>
      <c r="E359" s="178">
        <f t="shared" si="148"/>
        <v>0</v>
      </c>
      <c r="F359" s="178">
        <f t="shared" si="148"/>
        <v>0</v>
      </c>
      <c r="G359" s="178">
        <f t="shared" si="148"/>
        <v>0</v>
      </c>
      <c r="H359" s="178">
        <f t="shared" si="148"/>
        <v>0</v>
      </c>
      <c r="I359" s="178">
        <f t="shared" si="148"/>
        <v>0</v>
      </c>
      <c r="J359" s="178">
        <f t="shared" si="148"/>
        <v>0</v>
      </c>
      <c r="K359" s="178">
        <f t="shared" si="148"/>
        <v>0</v>
      </c>
      <c r="L359" s="178">
        <f t="shared" si="148"/>
        <v>0</v>
      </c>
      <c r="M359" s="178">
        <f t="shared" si="148"/>
        <v>0</v>
      </c>
      <c r="N359" s="178">
        <f t="shared" si="148"/>
        <v>0</v>
      </c>
      <c r="O359" s="178">
        <f t="shared" si="148"/>
        <v>0</v>
      </c>
      <c r="P359" s="178">
        <f t="shared" si="148"/>
        <v>0</v>
      </c>
      <c r="Q359" s="178">
        <f t="shared" si="148"/>
        <v>0</v>
      </c>
      <c r="R359" s="178">
        <f t="shared" si="148"/>
        <v>0</v>
      </c>
      <c r="S359" s="178">
        <f t="shared" si="148"/>
        <v>0</v>
      </c>
      <c r="T359" s="178">
        <f t="shared" si="148"/>
        <v>0</v>
      </c>
      <c r="U359" s="178">
        <f t="shared" si="148"/>
        <v>0</v>
      </c>
      <c r="V359" s="178">
        <f t="shared" si="148"/>
        <v>0</v>
      </c>
      <c r="W359" s="178">
        <f t="shared" si="148"/>
        <v>0</v>
      </c>
      <c r="X359" s="178">
        <f t="shared" si="148"/>
        <v>0</v>
      </c>
      <c r="Y359" s="178">
        <f t="shared" si="148"/>
        <v>0</v>
      </c>
      <c r="Z359" s="178">
        <f t="shared" si="148"/>
        <v>0</v>
      </c>
      <c r="AA359" s="178">
        <f t="shared" si="148"/>
        <v>0</v>
      </c>
      <c r="AB359" s="178">
        <f t="shared" si="148"/>
        <v>0</v>
      </c>
      <c r="AC359" s="178">
        <f t="shared" si="148"/>
        <v>0</v>
      </c>
      <c r="AD359" s="178">
        <f t="shared" si="148"/>
        <v>0</v>
      </c>
      <c r="AE359" s="178">
        <f t="shared" si="148"/>
        <v>0</v>
      </c>
      <c r="AF359" s="178">
        <f t="shared" si="148"/>
        <v>0</v>
      </c>
      <c r="AG359" s="178">
        <f t="shared" si="148"/>
        <v>0</v>
      </c>
      <c r="AH359" s="178">
        <f t="shared" si="148"/>
        <v>0</v>
      </c>
      <c r="AI359" s="178">
        <f t="shared" si="148"/>
        <v>0</v>
      </c>
      <c r="AJ359" s="178">
        <f t="shared" si="148"/>
        <v>0</v>
      </c>
      <c r="AK359" s="178">
        <f t="shared" si="148"/>
        <v>0</v>
      </c>
      <c r="AL359" s="178">
        <f t="shared" si="148"/>
        <v>0</v>
      </c>
      <c r="AM359" s="178">
        <f t="shared" si="148"/>
        <v>0</v>
      </c>
      <c r="AN359" s="178">
        <f t="shared" si="148"/>
        <v>0</v>
      </c>
      <c r="AO359" s="178">
        <f t="shared" si="148"/>
        <v>0</v>
      </c>
      <c r="AP359" s="178">
        <f t="shared" si="148"/>
        <v>0</v>
      </c>
    </row>
    <row r="360" spans="1:42" x14ac:dyDescent="0.2">
      <c r="A360" s="4">
        <f t="shared" si="143"/>
        <v>8</v>
      </c>
      <c r="B360" s="176">
        <f t="shared" si="140"/>
        <v>0</v>
      </c>
      <c r="C360" s="178">
        <f t="shared" ref="C360:AP360" si="149">LOOKUP(C348,$B$311:$AP$311,$B$312:$AP$312)/100*$B690</f>
        <v>0</v>
      </c>
      <c r="D360" s="178">
        <f t="shared" si="149"/>
        <v>0</v>
      </c>
      <c r="E360" s="178">
        <f t="shared" si="149"/>
        <v>0</v>
      </c>
      <c r="F360" s="178">
        <f t="shared" si="149"/>
        <v>0</v>
      </c>
      <c r="G360" s="178">
        <f t="shared" si="149"/>
        <v>0</v>
      </c>
      <c r="H360" s="178">
        <f t="shared" si="149"/>
        <v>0</v>
      </c>
      <c r="I360" s="178">
        <f t="shared" si="149"/>
        <v>0</v>
      </c>
      <c r="J360" s="178">
        <f t="shared" si="149"/>
        <v>0</v>
      </c>
      <c r="K360" s="178">
        <f t="shared" si="149"/>
        <v>0</v>
      </c>
      <c r="L360" s="178">
        <f t="shared" si="149"/>
        <v>0</v>
      </c>
      <c r="M360" s="178">
        <f t="shared" si="149"/>
        <v>0</v>
      </c>
      <c r="N360" s="178">
        <f t="shared" si="149"/>
        <v>0</v>
      </c>
      <c r="O360" s="178">
        <f t="shared" si="149"/>
        <v>0</v>
      </c>
      <c r="P360" s="178">
        <f t="shared" si="149"/>
        <v>0</v>
      </c>
      <c r="Q360" s="178">
        <f t="shared" si="149"/>
        <v>0</v>
      </c>
      <c r="R360" s="178">
        <f t="shared" si="149"/>
        <v>0</v>
      </c>
      <c r="S360" s="178">
        <f t="shared" si="149"/>
        <v>0</v>
      </c>
      <c r="T360" s="178">
        <f t="shared" si="149"/>
        <v>0</v>
      </c>
      <c r="U360" s="178">
        <f t="shared" si="149"/>
        <v>0</v>
      </c>
      <c r="V360" s="178">
        <f t="shared" si="149"/>
        <v>0</v>
      </c>
      <c r="W360" s="178">
        <f t="shared" si="149"/>
        <v>0</v>
      </c>
      <c r="X360" s="178">
        <f t="shared" si="149"/>
        <v>0</v>
      </c>
      <c r="Y360" s="178">
        <f t="shared" si="149"/>
        <v>0</v>
      </c>
      <c r="Z360" s="178">
        <f t="shared" si="149"/>
        <v>0</v>
      </c>
      <c r="AA360" s="178">
        <f t="shared" si="149"/>
        <v>0</v>
      </c>
      <c r="AB360" s="178">
        <f t="shared" si="149"/>
        <v>0</v>
      </c>
      <c r="AC360" s="178">
        <f t="shared" si="149"/>
        <v>0</v>
      </c>
      <c r="AD360" s="178">
        <f t="shared" si="149"/>
        <v>0</v>
      </c>
      <c r="AE360" s="178">
        <f t="shared" si="149"/>
        <v>0</v>
      </c>
      <c r="AF360" s="178">
        <f t="shared" si="149"/>
        <v>0</v>
      </c>
      <c r="AG360" s="178">
        <f t="shared" si="149"/>
        <v>0</v>
      </c>
      <c r="AH360" s="178">
        <f t="shared" si="149"/>
        <v>0</v>
      </c>
      <c r="AI360" s="178">
        <f t="shared" si="149"/>
        <v>0</v>
      </c>
      <c r="AJ360" s="178">
        <f t="shared" si="149"/>
        <v>0</v>
      </c>
      <c r="AK360" s="178">
        <f t="shared" si="149"/>
        <v>0</v>
      </c>
      <c r="AL360" s="178">
        <f t="shared" si="149"/>
        <v>0</v>
      </c>
      <c r="AM360" s="178">
        <f t="shared" si="149"/>
        <v>0</v>
      </c>
      <c r="AN360" s="178">
        <f t="shared" si="149"/>
        <v>0</v>
      </c>
      <c r="AO360" s="178">
        <f t="shared" si="149"/>
        <v>0</v>
      </c>
      <c r="AP360" s="178">
        <f t="shared" si="149"/>
        <v>0</v>
      </c>
    </row>
    <row r="361" spans="1:42" x14ac:dyDescent="0.2">
      <c r="A361" s="4">
        <f>A360+1</f>
        <v>9</v>
      </c>
      <c r="B361" s="176">
        <f t="shared" si="140"/>
        <v>0</v>
      </c>
      <c r="C361" s="178">
        <f t="shared" ref="C361:AP361" si="150">LOOKUP(C349,$B$311:$AP$311,$B$312:$AP$312)/100*$B691</f>
        <v>0</v>
      </c>
      <c r="D361" s="178">
        <f t="shared" si="150"/>
        <v>0</v>
      </c>
      <c r="E361" s="178">
        <f t="shared" si="150"/>
        <v>0</v>
      </c>
      <c r="F361" s="178">
        <f t="shared" si="150"/>
        <v>0</v>
      </c>
      <c r="G361" s="178">
        <f t="shared" si="150"/>
        <v>0</v>
      </c>
      <c r="H361" s="178">
        <f t="shared" si="150"/>
        <v>0</v>
      </c>
      <c r="I361" s="178">
        <f t="shared" si="150"/>
        <v>0</v>
      </c>
      <c r="J361" s="178">
        <f t="shared" si="150"/>
        <v>0</v>
      </c>
      <c r="K361" s="178">
        <f t="shared" si="150"/>
        <v>0</v>
      </c>
      <c r="L361" s="178">
        <f t="shared" si="150"/>
        <v>0</v>
      </c>
      <c r="M361" s="178">
        <f t="shared" si="150"/>
        <v>0</v>
      </c>
      <c r="N361" s="178">
        <f t="shared" si="150"/>
        <v>0</v>
      </c>
      <c r="O361" s="178">
        <f t="shared" si="150"/>
        <v>0</v>
      </c>
      <c r="P361" s="178">
        <f t="shared" si="150"/>
        <v>0</v>
      </c>
      <c r="Q361" s="178">
        <f t="shared" si="150"/>
        <v>0</v>
      </c>
      <c r="R361" s="178">
        <f t="shared" si="150"/>
        <v>0</v>
      </c>
      <c r="S361" s="178">
        <f t="shared" si="150"/>
        <v>0</v>
      </c>
      <c r="T361" s="178">
        <f t="shared" si="150"/>
        <v>0</v>
      </c>
      <c r="U361" s="178">
        <f t="shared" si="150"/>
        <v>0</v>
      </c>
      <c r="V361" s="178">
        <f t="shared" si="150"/>
        <v>0</v>
      </c>
      <c r="W361" s="178">
        <f t="shared" si="150"/>
        <v>0</v>
      </c>
      <c r="X361" s="178">
        <f t="shared" si="150"/>
        <v>0</v>
      </c>
      <c r="Y361" s="178">
        <f t="shared" si="150"/>
        <v>0</v>
      </c>
      <c r="Z361" s="178">
        <f t="shared" si="150"/>
        <v>0</v>
      </c>
      <c r="AA361" s="178">
        <f t="shared" si="150"/>
        <v>0</v>
      </c>
      <c r="AB361" s="178">
        <f t="shared" si="150"/>
        <v>0</v>
      </c>
      <c r="AC361" s="178">
        <f t="shared" si="150"/>
        <v>0</v>
      </c>
      <c r="AD361" s="178">
        <f t="shared" si="150"/>
        <v>0</v>
      </c>
      <c r="AE361" s="178">
        <f t="shared" si="150"/>
        <v>0</v>
      </c>
      <c r="AF361" s="178">
        <f t="shared" si="150"/>
        <v>0</v>
      </c>
      <c r="AG361" s="178">
        <f t="shared" si="150"/>
        <v>0</v>
      </c>
      <c r="AH361" s="178">
        <f t="shared" si="150"/>
        <v>0</v>
      </c>
      <c r="AI361" s="178">
        <f t="shared" si="150"/>
        <v>0</v>
      </c>
      <c r="AJ361" s="178">
        <f t="shared" si="150"/>
        <v>0</v>
      </c>
      <c r="AK361" s="178">
        <f t="shared" si="150"/>
        <v>0</v>
      </c>
      <c r="AL361" s="178">
        <f t="shared" si="150"/>
        <v>0</v>
      </c>
      <c r="AM361" s="178">
        <f t="shared" si="150"/>
        <v>0</v>
      </c>
      <c r="AN361" s="178">
        <f t="shared" si="150"/>
        <v>0</v>
      </c>
      <c r="AO361" s="178">
        <f t="shared" si="150"/>
        <v>0</v>
      </c>
      <c r="AP361" s="178">
        <f t="shared" si="150"/>
        <v>0</v>
      </c>
    </row>
    <row r="362" spans="1:42" x14ac:dyDescent="0.2">
      <c r="A362" s="4">
        <f t="shared" si="143"/>
        <v>10</v>
      </c>
      <c r="B362" s="176">
        <f t="shared" si="140"/>
        <v>0</v>
      </c>
      <c r="C362" s="178">
        <f t="shared" ref="C362:AP362" si="151">LOOKUP(C350,$B$311:$AP$311,$B$312:$AP$312)/100*$B692</f>
        <v>0</v>
      </c>
      <c r="D362" s="178">
        <f t="shared" si="151"/>
        <v>0</v>
      </c>
      <c r="E362" s="178">
        <f t="shared" si="151"/>
        <v>0</v>
      </c>
      <c r="F362" s="178">
        <f t="shared" si="151"/>
        <v>0</v>
      </c>
      <c r="G362" s="178">
        <f t="shared" si="151"/>
        <v>0</v>
      </c>
      <c r="H362" s="178">
        <f t="shared" si="151"/>
        <v>0</v>
      </c>
      <c r="I362" s="178">
        <f t="shared" si="151"/>
        <v>0</v>
      </c>
      <c r="J362" s="178">
        <f t="shared" si="151"/>
        <v>0</v>
      </c>
      <c r="K362" s="178">
        <f t="shared" si="151"/>
        <v>0</v>
      </c>
      <c r="L362" s="178">
        <f t="shared" si="151"/>
        <v>0</v>
      </c>
      <c r="M362" s="178">
        <f t="shared" si="151"/>
        <v>0</v>
      </c>
      <c r="N362" s="178">
        <f t="shared" si="151"/>
        <v>0</v>
      </c>
      <c r="O362" s="178">
        <f t="shared" si="151"/>
        <v>0</v>
      </c>
      <c r="P362" s="178">
        <f t="shared" si="151"/>
        <v>0</v>
      </c>
      <c r="Q362" s="178">
        <f t="shared" si="151"/>
        <v>0</v>
      </c>
      <c r="R362" s="178">
        <f t="shared" si="151"/>
        <v>0</v>
      </c>
      <c r="S362" s="178">
        <f t="shared" si="151"/>
        <v>0</v>
      </c>
      <c r="T362" s="178">
        <f t="shared" si="151"/>
        <v>0</v>
      </c>
      <c r="U362" s="178">
        <f t="shared" si="151"/>
        <v>0</v>
      </c>
      <c r="V362" s="178">
        <f t="shared" si="151"/>
        <v>0</v>
      </c>
      <c r="W362" s="178">
        <f t="shared" si="151"/>
        <v>0</v>
      </c>
      <c r="X362" s="178">
        <f t="shared" si="151"/>
        <v>0</v>
      </c>
      <c r="Y362" s="178">
        <f t="shared" si="151"/>
        <v>0</v>
      </c>
      <c r="Z362" s="178">
        <f t="shared" si="151"/>
        <v>0</v>
      </c>
      <c r="AA362" s="178">
        <f t="shared" si="151"/>
        <v>0</v>
      </c>
      <c r="AB362" s="178">
        <f t="shared" si="151"/>
        <v>0</v>
      </c>
      <c r="AC362" s="178">
        <f t="shared" si="151"/>
        <v>0</v>
      </c>
      <c r="AD362" s="178">
        <f t="shared" si="151"/>
        <v>0</v>
      </c>
      <c r="AE362" s="178">
        <f t="shared" si="151"/>
        <v>0</v>
      </c>
      <c r="AF362" s="178">
        <f t="shared" si="151"/>
        <v>0</v>
      </c>
      <c r="AG362" s="178">
        <f t="shared" si="151"/>
        <v>0</v>
      </c>
      <c r="AH362" s="178">
        <f t="shared" si="151"/>
        <v>0</v>
      </c>
      <c r="AI362" s="178">
        <f t="shared" si="151"/>
        <v>0</v>
      </c>
      <c r="AJ362" s="178">
        <f t="shared" si="151"/>
        <v>0</v>
      </c>
      <c r="AK362" s="178">
        <f t="shared" si="151"/>
        <v>0</v>
      </c>
      <c r="AL362" s="178">
        <f t="shared" si="151"/>
        <v>0</v>
      </c>
      <c r="AM362" s="178">
        <f t="shared" si="151"/>
        <v>0</v>
      </c>
      <c r="AN362" s="178">
        <f t="shared" si="151"/>
        <v>0</v>
      </c>
      <c r="AO362" s="178">
        <f t="shared" si="151"/>
        <v>0</v>
      </c>
      <c r="AP362" s="178">
        <f t="shared" si="151"/>
        <v>0</v>
      </c>
    </row>
    <row r="363" spans="1:42" ht="12" customHeight="1" x14ac:dyDescent="0.2">
      <c r="A363" s="27" t="s">
        <v>13</v>
      </c>
      <c r="C363" s="161">
        <f>SUM(C353:C362)</f>
        <v>0</v>
      </c>
      <c r="D363" s="161">
        <f t="shared" ref="D363:AP363" si="152">SUM(D353:D362)</f>
        <v>0</v>
      </c>
      <c r="E363" s="161">
        <f t="shared" si="152"/>
        <v>0</v>
      </c>
      <c r="F363" s="161">
        <f t="shared" si="152"/>
        <v>0</v>
      </c>
      <c r="G363" s="161">
        <f t="shared" si="152"/>
        <v>0</v>
      </c>
      <c r="H363" s="161">
        <f t="shared" si="152"/>
        <v>0</v>
      </c>
      <c r="I363" s="161">
        <f t="shared" si="152"/>
        <v>0</v>
      </c>
      <c r="J363" s="161">
        <f t="shared" si="152"/>
        <v>0</v>
      </c>
      <c r="K363" s="161">
        <f t="shared" si="152"/>
        <v>0</v>
      </c>
      <c r="L363" s="161">
        <f t="shared" si="152"/>
        <v>0</v>
      </c>
      <c r="M363" s="161">
        <f t="shared" si="152"/>
        <v>0</v>
      </c>
      <c r="N363" s="161">
        <f t="shared" si="152"/>
        <v>0</v>
      </c>
      <c r="O363" s="161">
        <f t="shared" si="152"/>
        <v>0</v>
      </c>
      <c r="P363" s="161">
        <f t="shared" si="152"/>
        <v>0</v>
      </c>
      <c r="Q363" s="161">
        <f t="shared" si="152"/>
        <v>0</v>
      </c>
      <c r="R363" s="161">
        <f t="shared" si="152"/>
        <v>0</v>
      </c>
      <c r="S363" s="161">
        <f t="shared" si="152"/>
        <v>0</v>
      </c>
      <c r="T363" s="161">
        <f t="shared" si="152"/>
        <v>0</v>
      </c>
      <c r="U363" s="161">
        <f t="shared" si="152"/>
        <v>0</v>
      </c>
      <c r="V363" s="161">
        <f t="shared" si="152"/>
        <v>0</v>
      </c>
      <c r="W363" s="161">
        <f t="shared" si="152"/>
        <v>0</v>
      </c>
      <c r="X363" s="161">
        <f t="shared" si="152"/>
        <v>0</v>
      </c>
      <c r="Y363" s="161">
        <f t="shared" si="152"/>
        <v>0</v>
      </c>
      <c r="Z363" s="161">
        <f t="shared" si="152"/>
        <v>0</v>
      </c>
      <c r="AA363" s="161">
        <f t="shared" si="152"/>
        <v>0</v>
      </c>
      <c r="AB363" s="161">
        <f t="shared" si="152"/>
        <v>0</v>
      </c>
      <c r="AC363" s="161">
        <f t="shared" si="152"/>
        <v>0</v>
      </c>
      <c r="AD363" s="161">
        <f t="shared" si="152"/>
        <v>0</v>
      </c>
      <c r="AE363" s="161">
        <f t="shared" si="152"/>
        <v>0</v>
      </c>
      <c r="AF363" s="161">
        <f t="shared" si="152"/>
        <v>0</v>
      </c>
      <c r="AG363" s="161">
        <f t="shared" si="152"/>
        <v>0</v>
      </c>
      <c r="AH363" s="161">
        <f t="shared" si="152"/>
        <v>0</v>
      </c>
      <c r="AI363" s="161">
        <f t="shared" si="152"/>
        <v>0</v>
      </c>
      <c r="AJ363" s="161">
        <f t="shared" si="152"/>
        <v>0</v>
      </c>
      <c r="AK363" s="161">
        <f t="shared" si="152"/>
        <v>0</v>
      </c>
      <c r="AL363" s="161">
        <f t="shared" si="152"/>
        <v>0</v>
      </c>
      <c r="AM363" s="161">
        <f t="shared" si="152"/>
        <v>0</v>
      </c>
      <c r="AN363" s="161">
        <f t="shared" si="152"/>
        <v>0</v>
      </c>
      <c r="AO363" s="161">
        <f t="shared" si="152"/>
        <v>0</v>
      </c>
      <c r="AP363" s="161">
        <f t="shared" si="152"/>
        <v>0</v>
      </c>
    </row>
    <row r="364" spans="1:42" x14ac:dyDescent="0.2">
      <c r="A364" s="22"/>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row>
    <row r="365" spans="1:42" x14ac:dyDescent="0.2">
      <c r="A365" s="18" t="s">
        <v>89</v>
      </c>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row>
    <row r="366" spans="1:42" x14ac:dyDescent="0.2">
      <c r="A366" s="22" t="s">
        <v>73</v>
      </c>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row>
    <row r="367" spans="1:42" x14ac:dyDescent="0.2">
      <c r="A367" s="4">
        <v>1</v>
      </c>
      <c r="B367" s="4">
        <v>0</v>
      </c>
      <c r="C367" s="161">
        <f>IF(C$2&lt;=analysis_period,IF(SUM($C715:C715)&gt;0,B367+1,0),0)</f>
        <v>0</v>
      </c>
      <c r="D367" s="161">
        <f>IF(D$2&lt;=analysis_period,IF(SUM($C715:D715)&gt;0,C367+1,0),0)</f>
        <v>0</v>
      </c>
      <c r="E367" s="161">
        <f>IF(E$2&lt;=analysis_period,IF(SUM($C715:E715)&gt;0,D367+1,0),0)</f>
        <v>0</v>
      </c>
      <c r="F367" s="161">
        <f>IF(F$2&lt;=analysis_period,IF(SUM($C715:F715)&gt;0,E367+1,0),0)</f>
        <v>0</v>
      </c>
      <c r="G367" s="161">
        <f>IF(G$2&lt;=analysis_period,IF(SUM($C715:G715)&gt;0,F367+1,0),0)</f>
        <v>0</v>
      </c>
      <c r="H367" s="161">
        <f>IF(H$2&lt;=analysis_period,IF(SUM($C715:H715)&gt;0,G367+1,0),0)</f>
        <v>0</v>
      </c>
      <c r="I367" s="161">
        <f>IF(I$2&lt;=analysis_period,IF(SUM($C715:I715)&gt;0,H367+1,0),0)</f>
        <v>0</v>
      </c>
      <c r="J367" s="161">
        <f>IF(J$2&lt;=analysis_period,IF(SUM($C715:J715)&gt;0,I367+1,0),0)</f>
        <v>0</v>
      </c>
      <c r="K367" s="161">
        <f>IF(K$2&lt;=analysis_period,IF(SUM($C715:K715)&gt;0,J367+1,0),0)</f>
        <v>0</v>
      </c>
      <c r="L367" s="161">
        <f>IF(L$2&lt;=analysis_period,IF(SUM($C715:L715)&gt;0,K367+1,0),0)</f>
        <v>0</v>
      </c>
      <c r="M367" s="161">
        <f>IF(M$2&lt;=analysis_period,IF(SUM($C715:M715)&gt;0,L367+1,0),0)</f>
        <v>0</v>
      </c>
      <c r="N367" s="161">
        <f>IF(N$2&lt;=analysis_period,IF(SUM($C715:N715)&gt;0,M367+1,0),0)</f>
        <v>0</v>
      </c>
      <c r="O367" s="161">
        <f>IF(O$2&lt;=analysis_period,IF(SUM($C715:O715)&gt;0,N367+1,0),0)</f>
        <v>0</v>
      </c>
      <c r="P367" s="161">
        <f>IF(P$2&lt;=analysis_period,IF(SUM($C715:P715)&gt;0,O367+1,0),0)</f>
        <v>0</v>
      </c>
      <c r="Q367" s="161">
        <f>IF(Q$2&lt;=analysis_period,IF(SUM($C715:Q715)&gt;0,P367+1,0),0)</f>
        <v>0</v>
      </c>
      <c r="R367" s="161">
        <f>IF(R$2&lt;=analysis_period,IF(SUM($C715:R715)&gt;0,Q367+1,0),0)</f>
        <v>0</v>
      </c>
      <c r="S367" s="161">
        <f>IF(S$2&lt;=analysis_period,IF(SUM($C715:S715)&gt;0,R367+1,0),0)</f>
        <v>0</v>
      </c>
      <c r="T367" s="161">
        <f>IF(T$2&lt;=analysis_period,IF(SUM($C715:T715)&gt;0,S367+1,0),0)</f>
        <v>0</v>
      </c>
      <c r="U367" s="161">
        <f>IF(U$2&lt;=analysis_period,IF(SUM($C715:U715)&gt;0,T367+1,0),0)</f>
        <v>0</v>
      </c>
      <c r="V367" s="161">
        <f>IF(V$2&lt;=analysis_period,IF(SUM($C715:V715)&gt;0,U367+1,0),0)</f>
        <v>0</v>
      </c>
      <c r="W367" s="161">
        <f>IF(W$2&lt;=analysis_period,IF(SUM($C715:W715)&gt;0,V367+1,0),0)</f>
        <v>0</v>
      </c>
      <c r="X367" s="161">
        <f>IF(X$2&lt;=analysis_period,IF(SUM($C715:X715)&gt;0,W367+1,0),0)</f>
        <v>0</v>
      </c>
      <c r="Y367" s="161">
        <f>IF(Y$2&lt;=analysis_period,IF(SUM($C715:Y715)&gt;0,X367+1,0),0)</f>
        <v>0</v>
      </c>
      <c r="Z367" s="161">
        <f>IF(Z$2&lt;=analysis_period,IF(SUM($C715:Z715)&gt;0,Y367+1,0),0)</f>
        <v>0</v>
      </c>
      <c r="AA367" s="161">
        <f>IF(AA$2&lt;=analysis_period,IF(SUM($C715:AA715)&gt;0,Z367+1,0),0)</f>
        <v>0</v>
      </c>
      <c r="AB367" s="161">
        <f>IF(AB$2&lt;=analysis_period,IF(SUM($C715:AB715)&gt;0,AA367+1,0),0)</f>
        <v>0</v>
      </c>
      <c r="AC367" s="161">
        <f>IF(AC$2&lt;=analysis_period,IF(SUM($C715:AC715)&gt;0,AB367+1,0),0)</f>
        <v>0</v>
      </c>
      <c r="AD367" s="161">
        <f>IF(AD$2&lt;=analysis_period,IF(SUM($C715:AD715)&gt;0,AC367+1,0),0)</f>
        <v>0</v>
      </c>
      <c r="AE367" s="161">
        <f>IF(AE$2&lt;=analysis_period,IF(SUM($C715:AE715)&gt;0,AD367+1,0),0)</f>
        <v>0</v>
      </c>
      <c r="AF367" s="161">
        <f>IF(AF$2&lt;=analysis_period,IF(SUM($C715:AF715)&gt;0,AE367+1,0),0)</f>
        <v>0</v>
      </c>
      <c r="AG367" s="161">
        <f>IF(AG$2&lt;=analysis_period,IF(SUM($C715:AG715)&gt;0,AF367+1,0),0)</f>
        <v>0</v>
      </c>
      <c r="AH367" s="161">
        <f>IF(AH$2&lt;=analysis_period,IF(SUM($C715:AH715)&gt;0,AG367+1,0),0)</f>
        <v>0</v>
      </c>
      <c r="AI367" s="161">
        <f>IF(AI$2&lt;=analysis_period,IF(SUM($C715:AI715)&gt;0,AH367+1,0),0)</f>
        <v>0</v>
      </c>
      <c r="AJ367" s="161">
        <f>IF(AJ$2&lt;=analysis_period,IF(SUM($C715:AJ715)&gt;0,AI367+1,0),0)</f>
        <v>0</v>
      </c>
      <c r="AK367" s="161">
        <f>IF(AK$2&lt;=analysis_period,IF(SUM($C715:AK715)&gt;0,AJ367+1,0),0)</f>
        <v>0</v>
      </c>
      <c r="AL367" s="161">
        <f>IF(AL$2&lt;=analysis_period,IF(SUM($C715:AL715)&gt;0,AK367+1,0),0)</f>
        <v>0</v>
      </c>
      <c r="AM367" s="161">
        <f>IF(AM$2&lt;=analysis_period,IF(SUM($C715:AM715)&gt;0,AL367+1,0),0)</f>
        <v>0</v>
      </c>
      <c r="AN367" s="161">
        <f>IF(AN$2&lt;=analysis_period,IF(SUM($C715:AN715)&gt;0,AM367+1,0),0)</f>
        <v>0</v>
      </c>
      <c r="AO367" s="161">
        <f>IF(AO$2&lt;=analysis_period,IF(SUM($C715:AO715)&gt;0,AN367+1,0),0)</f>
        <v>0</v>
      </c>
      <c r="AP367" s="161">
        <f>IF(AP$2&lt;=analysis_period,IF(SUM($C715:AP715)&gt;0,AO367+1,0),0)</f>
        <v>0</v>
      </c>
    </row>
    <row r="368" spans="1:42" x14ac:dyDescent="0.2">
      <c r="A368" s="4">
        <f>A367+1</f>
        <v>2</v>
      </c>
      <c r="B368" s="4">
        <v>0</v>
      </c>
      <c r="C368" s="161">
        <f>IF(C$2&lt;=analysis_period,IF(SUM($C716:C716)&gt;0,B368+1,0),0)</f>
        <v>0</v>
      </c>
      <c r="D368" s="161">
        <f>IF(D$2&lt;=analysis_period,IF(SUM($C716:D716)&gt;0,C368+1,0),0)</f>
        <v>0</v>
      </c>
      <c r="E368" s="161">
        <f>IF(E$2&lt;=analysis_period,IF(SUM($C716:E716)&gt;0,D368+1,0),0)</f>
        <v>0</v>
      </c>
      <c r="F368" s="161">
        <f>IF(F$2&lt;=analysis_period,IF(SUM($C716:F716)&gt;0,E368+1,0),0)</f>
        <v>0</v>
      </c>
      <c r="G368" s="161">
        <f>IF(G$2&lt;=analysis_period,IF(SUM($C716:G716)&gt;0,F368+1,0),0)</f>
        <v>0</v>
      </c>
      <c r="H368" s="161">
        <f>IF(H$2&lt;=analysis_period,IF(SUM($C716:H716)&gt;0,G368+1,0),0)</f>
        <v>0</v>
      </c>
      <c r="I368" s="161">
        <f>IF(I$2&lt;=analysis_period,IF(SUM($C716:I716)&gt;0,H368+1,0),0)</f>
        <v>0</v>
      </c>
      <c r="J368" s="161">
        <f>IF(J$2&lt;=analysis_period,IF(SUM($C716:J716)&gt;0,I368+1,0),0)</f>
        <v>0</v>
      </c>
      <c r="K368" s="161">
        <f>IF(K$2&lt;=analysis_period,IF(SUM($C716:K716)&gt;0,J368+1,0),0)</f>
        <v>0</v>
      </c>
      <c r="L368" s="161">
        <f>IF(L$2&lt;=analysis_period,IF(SUM($C716:L716)&gt;0,K368+1,0),0)</f>
        <v>0</v>
      </c>
      <c r="M368" s="161">
        <f>IF(M$2&lt;=analysis_period,IF(SUM($C716:M716)&gt;0,L368+1,0),0)</f>
        <v>0</v>
      </c>
      <c r="N368" s="161">
        <f>IF(N$2&lt;=analysis_period,IF(SUM($C716:N716)&gt;0,M368+1,0),0)</f>
        <v>0</v>
      </c>
      <c r="O368" s="161">
        <f>IF(O$2&lt;=analysis_period,IF(SUM($C716:O716)&gt;0,N368+1,0),0)</f>
        <v>0</v>
      </c>
      <c r="P368" s="161">
        <f>IF(P$2&lt;=analysis_period,IF(SUM($C716:P716)&gt;0,O368+1,0),0)</f>
        <v>0</v>
      </c>
      <c r="Q368" s="161">
        <f>IF(Q$2&lt;=analysis_period,IF(SUM($C716:Q716)&gt;0,P368+1,0),0)</f>
        <v>0</v>
      </c>
      <c r="R368" s="161">
        <f>IF(R$2&lt;=analysis_period,IF(SUM($C716:R716)&gt;0,Q368+1,0),0)</f>
        <v>0</v>
      </c>
      <c r="S368" s="161">
        <f>IF(S$2&lt;=analysis_period,IF(SUM($C716:S716)&gt;0,R368+1,0),0)</f>
        <v>0</v>
      </c>
      <c r="T368" s="161">
        <f>IF(T$2&lt;=analysis_period,IF(SUM($C716:T716)&gt;0,S368+1,0),0)</f>
        <v>0</v>
      </c>
      <c r="U368" s="161">
        <f>IF(U$2&lt;=analysis_period,IF(SUM($C716:U716)&gt;0,T368+1,0),0)</f>
        <v>0</v>
      </c>
      <c r="V368" s="161">
        <f>IF(V$2&lt;=analysis_period,IF(SUM($C716:V716)&gt;0,U368+1,0),0)</f>
        <v>0</v>
      </c>
      <c r="W368" s="161">
        <f>IF(W$2&lt;=analysis_period,IF(SUM($C716:W716)&gt;0,V368+1,0),0)</f>
        <v>0</v>
      </c>
      <c r="X368" s="161">
        <f>IF(X$2&lt;=analysis_period,IF(SUM($C716:X716)&gt;0,W368+1,0),0)</f>
        <v>0</v>
      </c>
      <c r="Y368" s="161">
        <f>IF(Y$2&lt;=analysis_period,IF(SUM($C716:Y716)&gt;0,X368+1,0),0)</f>
        <v>0</v>
      </c>
      <c r="Z368" s="161">
        <f>IF(Z$2&lt;=analysis_period,IF(SUM($C716:Z716)&gt;0,Y368+1,0),0)</f>
        <v>0</v>
      </c>
      <c r="AA368" s="161">
        <f>IF(AA$2&lt;=analysis_period,IF(SUM($C716:AA716)&gt;0,Z368+1,0),0)</f>
        <v>0</v>
      </c>
      <c r="AB368" s="161">
        <f>IF(AB$2&lt;=analysis_period,IF(SUM($C716:AB716)&gt;0,AA368+1,0),0)</f>
        <v>0</v>
      </c>
      <c r="AC368" s="161">
        <f>IF(AC$2&lt;=analysis_period,IF(SUM($C716:AC716)&gt;0,AB368+1,0),0)</f>
        <v>0</v>
      </c>
      <c r="AD368" s="161">
        <f>IF(AD$2&lt;=analysis_period,IF(SUM($C716:AD716)&gt;0,AC368+1,0),0)</f>
        <v>0</v>
      </c>
      <c r="AE368" s="161">
        <f>IF(AE$2&lt;=analysis_period,IF(SUM($C716:AE716)&gt;0,AD368+1,0),0)</f>
        <v>0</v>
      </c>
      <c r="AF368" s="161">
        <f>IF(AF$2&lt;=analysis_period,IF(SUM($C716:AF716)&gt;0,AE368+1,0),0)</f>
        <v>0</v>
      </c>
      <c r="AG368" s="161">
        <f>IF(AG$2&lt;=analysis_period,IF(SUM($C716:AG716)&gt;0,AF368+1,0),0)</f>
        <v>0</v>
      </c>
      <c r="AH368" s="161">
        <f>IF(AH$2&lt;=analysis_period,IF(SUM($C716:AH716)&gt;0,AG368+1,0),0)</f>
        <v>0</v>
      </c>
      <c r="AI368" s="161">
        <f>IF(AI$2&lt;=analysis_period,IF(SUM($C716:AI716)&gt;0,AH368+1,0),0)</f>
        <v>0</v>
      </c>
      <c r="AJ368" s="161">
        <f>IF(AJ$2&lt;=analysis_period,IF(SUM($C716:AJ716)&gt;0,AI368+1,0),0)</f>
        <v>0</v>
      </c>
      <c r="AK368" s="161">
        <f>IF(AK$2&lt;=analysis_period,IF(SUM($C716:AK716)&gt;0,AJ368+1,0),0)</f>
        <v>0</v>
      </c>
      <c r="AL368" s="161">
        <f>IF(AL$2&lt;=analysis_period,IF(SUM($C716:AL716)&gt;0,AK368+1,0),0)</f>
        <v>0</v>
      </c>
      <c r="AM368" s="161">
        <f>IF(AM$2&lt;=analysis_period,IF(SUM($C716:AM716)&gt;0,AL368+1,0),0)</f>
        <v>0</v>
      </c>
      <c r="AN368" s="161">
        <f>IF(AN$2&lt;=analysis_period,IF(SUM($C716:AN716)&gt;0,AM368+1,0),0)</f>
        <v>0</v>
      </c>
      <c r="AO368" s="161">
        <f>IF(AO$2&lt;=analysis_period,IF(SUM($C716:AO716)&gt;0,AN368+1,0),0)</f>
        <v>0</v>
      </c>
      <c r="AP368" s="161">
        <f>IF(AP$2&lt;=analysis_period,IF(SUM($C716:AP716)&gt;0,AO368+1,0),0)</f>
        <v>0</v>
      </c>
    </row>
    <row r="369" spans="1:42" x14ac:dyDescent="0.2">
      <c r="A369" s="4">
        <f t="shared" ref="A369:A376" si="153">A368+1</f>
        <v>3</v>
      </c>
      <c r="B369" s="4">
        <v>0</v>
      </c>
      <c r="C369" s="161">
        <f>IF(C$2&lt;=analysis_period,IF(SUM($C717:C717)&gt;0,B369+1,0),0)</f>
        <v>0</v>
      </c>
      <c r="D369" s="161">
        <f>IF(D$2&lt;=analysis_period,IF(SUM($C717:D717)&gt;0,C369+1,0),0)</f>
        <v>0</v>
      </c>
      <c r="E369" s="161">
        <f>IF(E$2&lt;=analysis_period,IF(SUM($C717:E717)&gt;0,D369+1,0),0)</f>
        <v>0</v>
      </c>
      <c r="F369" s="161">
        <f>IF(F$2&lt;=analysis_period,IF(SUM($C717:F717)&gt;0,E369+1,0),0)</f>
        <v>0</v>
      </c>
      <c r="G369" s="161">
        <f>IF(G$2&lt;=analysis_period,IF(SUM($C717:G717)&gt;0,F369+1,0),0)</f>
        <v>0</v>
      </c>
      <c r="H369" s="161">
        <f>IF(H$2&lt;=analysis_period,IF(SUM($C717:H717)&gt;0,G369+1,0),0)</f>
        <v>0</v>
      </c>
      <c r="I369" s="161">
        <f>IF(I$2&lt;=analysis_period,IF(SUM($C717:I717)&gt;0,H369+1,0),0)</f>
        <v>0</v>
      </c>
      <c r="J369" s="161">
        <f>IF(J$2&lt;=analysis_period,IF(SUM($C717:J717)&gt;0,I369+1,0),0)</f>
        <v>0</v>
      </c>
      <c r="K369" s="161">
        <f>IF(K$2&lt;=analysis_period,IF(SUM($C717:K717)&gt;0,J369+1,0),0)</f>
        <v>0</v>
      </c>
      <c r="L369" s="161">
        <f>IF(L$2&lt;=analysis_period,IF(SUM($C717:L717)&gt;0,K369+1,0),0)</f>
        <v>0</v>
      </c>
      <c r="M369" s="161">
        <f>IF(M$2&lt;=analysis_period,IF(SUM($C717:M717)&gt;0,L369+1,0),0)</f>
        <v>0</v>
      </c>
      <c r="N369" s="161">
        <f>IF(N$2&lt;=analysis_period,IF(SUM($C717:N717)&gt;0,M369+1,0),0)</f>
        <v>0</v>
      </c>
      <c r="O369" s="161">
        <f>IF(O$2&lt;=analysis_period,IF(SUM($C717:O717)&gt;0,N369+1,0),0)</f>
        <v>0</v>
      </c>
      <c r="P369" s="161">
        <f>IF(P$2&lt;=analysis_period,IF(SUM($C717:P717)&gt;0,O369+1,0),0)</f>
        <v>0</v>
      </c>
      <c r="Q369" s="161">
        <f>IF(Q$2&lt;=analysis_period,IF(SUM($C717:Q717)&gt;0,P369+1,0),0)</f>
        <v>0</v>
      </c>
      <c r="R369" s="161">
        <f>IF(R$2&lt;=analysis_period,IF(SUM($C717:R717)&gt;0,Q369+1,0),0)</f>
        <v>0</v>
      </c>
      <c r="S369" s="161">
        <f>IF(S$2&lt;=analysis_period,IF(SUM($C717:S717)&gt;0,R369+1,0),0)</f>
        <v>0</v>
      </c>
      <c r="T369" s="161">
        <f>IF(T$2&lt;=analysis_period,IF(SUM($C717:T717)&gt;0,S369+1,0),0)</f>
        <v>0</v>
      </c>
      <c r="U369" s="161">
        <f>IF(U$2&lt;=analysis_period,IF(SUM($C717:U717)&gt;0,T369+1,0),0)</f>
        <v>0</v>
      </c>
      <c r="V369" s="161">
        <f>IF(V$2&lt;=analysis_period,IF(SUM($C717:V717)&gt;0,U369+1,0),0)</f>
        <v>0</v>
      </c>
      <c r="W369" s="161">
        <f>IF(W$2&lt;=analysis_period,IF(SUM($C717:W717)&gt;0,V369+1,0),0)</f>
        <v>0</v>
      </c>
      <c r="X369" s="161">
        <f>IF(X$2&lt;=analysis_period,IF(SUM($C717:X717)&gt;0,W369+1,0),0)</f>
        <v>0</v>
      </c>
      <c r="Y369" s="161">
        <f>IF(Y$2&lt;=analysis_period,IF(SUM($C717:Y717)&gt;0,X369+1,0),0)</f>
        <v>0</v>
      </c>
      <c r="Z369" s="161">
        <f>IF(Z$2&lt;=analysis_period,IF(SUM($C717:Z717)&gt;0,Y369+1,0),0)</f>
        <v>0</v>
      </c>
      <c r="AA369" s="161">
        <f>IF(AA$2&lt;=analysis_period,IF(SUM($C717:AA717)&gt;0,Z369+1,0),0)</f>
        <v>0</v>
      </c>
      <c r="AB369" s="161">
        <f>IF(AB$2&lt;=analysis_period,IF(SUM($C717:AB717)&gt;0,AA369+1,0),0)</f>
        <v>0</v>
      </c>
      <c r="AC369" s="161">
        <f>IF(AC$2&lt;=analysis_period,IF(SUM($C717:AC717)&gt;0,AB369+1,0),0)</f>
        <v>0</v>
      </c>
      <c r="AD369" s="161">
        <f>IF(AD$2&lt;=analysis_period,IF(SUM($C717:AD717)&gt;0,AC369+1,0),0)</f>
        <v>0</v>
      </c>
      <c r="AE369" s="161">
        <f>IF(AE$2&lt;=analysis_period,IF(SUM($C717:AE717)&gt;0,AD369+1,0),0)</f>
        <v>0</v>
      </c>
      <c r="AF369" s="161">
        <f>IF(AF$2&lt;=analysis_period,IF(SUM($C717:AF717)&gt;0,AE369+1,0),0)</f>
        <v>0</v>
      </c>
      <c r="AG369" s="161">
        <f>IF(AG$2&lt;=analysis_period,IF(SUM($C717:AG717)&gt;0,AF369+1,0),0)</f>
        <v>0</v>
      </c>
      <c r="AH369" s="161">
        <f>IF(AH$2&lt;=analysis_period,IF(SUM($C717:AH717)&gt;0,AG369+1,0),0)</f>
        <v>0</v>
      </c>
      <c r="AI369" s="161">
        <f>IF(AI$2&lt;=analysis_period,IF(SUM($C717:AI717)&gt;0,AH369+1,0),0)</f>
        <v>0</v>
      </c>
      <c r="AJ369" s="161">
        <f>IF(AJ$2&lt;=analysis_period,IF(SUM($C717:AJ717)&gt;0,AI369+1,0),0)</f>
        <v>0</v>
      </c>
      <c r="AK369" s="161">
        <f>IF(AK$2&lt;=analysis_period,IF(SUM($C717:AK717)&gt;0,AJ369+1,0),0)</f>
        <v>0</v>
      </c>
      <c r="AL369" s="161">
        <f>IF(AL$2&lt;=analysis_period,IF(SUM($C717:AL717)&gt;0,AK369+1,0),0)</f>
        <v>0</v>
      </c>
      <c r="AM369" s="161">
        <f>IF(AM$2&lt;=analysis_period,IF(SUM($C717:AM717)&gt;0,AL369+1,0),0)</f>
        <v>0</v>
      </c>
      <c r="AN369" s="161">
        <f>IF(AN$2&lt;=analysis_period,IF(SUM($C717:AN717)&gt;0,AM369+1,0),0)</f>
        <v>0</v>
      </c>
      <c r="AO369" s="161">
        <f>IF(AO$2&lt;=analysis_period,IF(SUM($C717:AO717)&gt;0,AN369+1,0),0)</f>
        <v>0</v>
      </c>
      <c r="AP369" s="161">
        <f>IF(AP$2&lt;=analysis_period,IF(SUM($C717:AP717)&gt;0,AO369+1,0),0)</f>
        <v>0</v>
      </c>
    </row>
    <row r="370" spans="1:42" x14ac:dyDescent="0.2">
      <c r="A370" s="4">
        <f t="shared" si="153"/>
        <v>4</v>
      </c>
      <c r="B370" s="4">
        <v>0</v>
      </c>
      <c r="C370" s="161">
        <f>IF(C$2&lt;=analysis_period,IF(SUM($C718:C718)&gt;0,B370+1,0),0)</f>
        <v>0</v>
      </c>
      <c r="D370" s="161">
        <f>IF(D$2&lt;=analysis_period,IF(SUM($C718:D718)&gt;0,C370+1,0),0)</f>
        <v>0</v>
      </c>
      <c r="E370" s="161">
        <f>IF(E$2&lt;=analysis_period,IF(SUM($C718:E718)&gt;0,D370+1,0),0)</f>
        <v>0</v>
      </c>
      <c r="F370" s="161">
        <f>IF(F$2&lt;=analysis_period,IF(SUM($C718:F718)&gt;0,E370+1,0),0)</f>
        <v>0</v>
      </c>
      <c r="G370" s="161">
        <f>IF(G$2&lt;=analysis_period,IF(SUM($C718:G718)&gt;0,F370+1,0),0)</f>
        <v>0</v>
      </c>
      <c r="H370" s="161">
        <f>IF(H$2&lt;=analysis_period,IF(SUM($C718:H718)&gt;0,G370+1,0),0)</f>
        <v>0</v>
      </c>
      <c r="I370" s="161">
        <f>IF(I$2&lt;=analysis_period,IF(SUM($C718:I718)&gt;0,H370+1,0),0)</f>
        <v>0</v>
      </c>
      <c r="J370" s="161">
        <f>IF(J$2&lt;=analysis_period,IF(SUM($C718:J718)&gt;0,I370+1,0),0)</f>
        <v>0</v>
      </c>
      <c r="K370" s="161">
        <f>IF(K$2&lt;=analysis_period,IF(SUM($C718:K718)&gt;0,J370+1,0),0)</f>
        <v>0</v>
      </c>
      <c r="L370" s="161">
        <f>IF(L$2&lt;=analysis_period,IF(SUM($C718:L718)&gt;0,K370+1,0),0)</f>
        <v>0</v>
      </c>
      <c r="M370" s="161">
        <f>IF(M$2&lt;=analysis_period,IF(SUM($C718:M718)&gt;0,L370+1,0),0)</f>
        <v>0</v>
      </c>
      <c r="N370" s="161">
        <f>IF(N$2&lt;=analysis_period,IF(SUM($C718:N718)&gt;0,M370+1,0),0)</f>
        <v>0</v>
      </c>
      <c r="O370" s="161">
        <f>IF(O$2&lt;=analysis_period,IF(SUM($C718:O718)&gt;0,N370+1,0),0)</f>
        <v>0</v>
      </c>
      <c r="P370" s="161">
        <f>IF(P$2&lt;=analysis_period,IF(SUM($C718:P718)&gt;0,O370+1,0),0)</f>
        <v>0</v>
      </c>
      <c r="Q370" s="161">
        <f>IF(Q$2&lt;=analysis_period,IF(SUM($C718:Q718)&gt;0,P370+1,0),0)</f>
        <v>0</v>
      </c>
      <c r="R370" s="161">
        <f>IF(R$2&lt;=analysis_period,IF(SUM($C718:R718)&gt;0,Q370+1,0),0)</f>
        <v>0</v>
      </c>
      <c r="S370" s="161">
        <f>IF(S$2&lt;=analysis_period,IF(SUM($C718:S718)&gt;0,R370+1,0),0)</f>
        <v>0</v>
      </c>
      <c r="T370" s="161">
        <f>IF(T$2&lt;=analysis_period,IF(SUM($C718:T718)&gt;0,S370+1,0),0)</f>
        <v>0</v>
      </c>
      <c r="U370" s="161">
        <f>IF(U$2&lt;=analysis_period,IF(SUM($C718:U718)&gt;0,T370+1,0),0)</f>
        <v>0</v>
      </c>
      <c r="V370" s="161">
        <f>IF(V$2&lt;=analysis_period,IF(SUM($C718:V718)&gt;0,U370+1,0),0)</f>
        <v>0</v>
      </c>
      <c r="W370" s="161">
        <f>IF(W$2&lt;=analysis_period,IF(SUM($C718:W718)&gt;0,V370+1,0),0)</f>
        <v>0</v>
      </c>
      <c r="X370" s="161">
        <f>IF(X$2&lt;=analysis_period,IF(SUM($C718:X718)&gt;0,W370+1,0),0)</f>
        <v>0</v>
      </c>
      <c r="Y370" s="161">
        <f>IF(Y$2&lt;=analysis_period,IF(SUM($C718:Y718)&gt;0,X370+1,0),0)</f>
        <v>0</v>
      </c>
      <c r="Z370" s="161">
        <f>IF(Z$2&lt;=analysis_period,IF(SUM($C718:Z718)&gt;0,Y370+1,0),0)</f>
        <v>0</v>
      </c>
      <c r="AA370" s="161">
        <f>IF(AA$2&lt;=analysis_period,IF(SUM($C718:AA718)&gt;0,Z370+1,0),0)</f>
        <v>0</v>
      </c>
      <c r="AB370" s="161">
        <f>IF(AB$2&lt;=analysis_period,IF(SUM($C718:AB718)&gt;0,AA370+1,0),0)</f>
        <v>0</v>
      </c>
      <c r="AC370" s="161">
        <f>IF(AC$2&lt;=analysis_period,IF(SUM($C718:AC718)&gt;0,AB370+1,0),0)</f>
        <v>0</v>
      </c>
      <c r="AD370" s="161">
        <f>IF(AD$2&lt;=analysis_period,IF(SUM($C718:AD718)&gt;0,AC370+1,0),0)</f>
        <v>0</v>
      </c>
      <c r="AE370" s="161">
        <f>IF(AE$2&lt;=analysis_period,IF(SUM($C718:AE718)&gt;0,AD370+1,0),0)</f>
        <v>0</v>
      </c>
      <c r="AF370" s="161">
        <f>IF(AF$2&lt;=analysis_period,IF(SUM($C718:AF718)&gt;0,AE370+1,0),0)</f>
        <v>0</v>
      </c>
      <c r="AG370" s="161">
        <f>IF(AG$2&lt;=analysis_period,IF(SUM($C718:AG718)&gt;0,AF370+1,0),0)</f>
        <v>0</v>
      </c>
      <c r="AH370" s="161">
        <f>IF(AH$2&lt;=analysis_period,IF(SUM($C718:AH718)&gt;0,AG370+1,0),0)</f>
        <v>0</v>
      </c>
      <c r="AI370" s="161">
        <f>IF(AI$2&lt;=analysis_period,IF(SUM($C718:AI718)&gt;0,AH370+1,0),0)</f>
        <v>0</v>
      </c>
      <c r="AJ370" s="161">
        <f>IF(AJ$2&lt;=analysis_period,IF(SUM($C718:AJ718)&gt;0,AI370+1,0),0)</f>
        <v>0</v>
      </c>
      <c r="AK370" s="161">
        <f>IF(AK$2&lt;=analysis_period,IF(SUM($C718:AK718)&gt;0,AJ370+1,0),0)</f>
        <v>0</v>
      </c>
      <c r="AL370" s="161">
        <f>IF(AL$2&lt;=analysis_period,IF(SUM($C718:AL718)&gt;0,AK370+1,0),0)</f>
        <v>0</v>
      </c>
      <c r="AM370" s="161">
        <f>IF(AM$2&lt;=analysis_period,IF(SUM($C718:AM718)&gt;0,AL370+1,0),0)</f>
        <v>0</v>
      </c>
      <c r="AN370" s="161">
        <f>IF(AN$2&lt;=analysis_period,IF(SUM($C718:AN718)&gt;0,AM370+1,0),0)</f>
        <v>0</v>
      </c>
      <c r="AO370" s="161">
        <f>IF(AO$2&lt;=analysis_period,IF(SUM($C718:AO718)&gt;0,AN370+1,0),0)</f>
        <v>0</v>
      </c>
      <c r="AP370" s="161">
        <f>IF(AP$2&lt;=analysis_period,IF(SUM($C718:AP718)&gt;0,AO370+1,0),0)</f>
        <v>0</v>
      </c>
    </row>
    <row r="371" spans="1:42" x14ac:dyDescent="0.2">
      <c r="A371" s="4">
        <f t="shared" si="153"/>
        <v>5</v>
      </c>
      <c r="B371" s="4">
        <v>0</v>
      </c>
      <c r="C371" s="161">
        <f>IF(C$2&lt;=analysis_period,IF(SUM($C719:C719)&gt;0,B371+1,0),0)</f>
        <v>0</v>
      </c>
      <c r="D371" s="161">
        <f>IF(D$2&lt;=analysis_period,IF(SUM($C719:D719)&gt;0,C371+1,0),0)</f>
        <v>0</v>
      </c>
      <c r="E371" s="161">
        <f>IF(E$2&lt;=analysis_period,IF(SUM($C719:E719)&gt;0,D371+1,0),0)</f>
        <v>0</v>
      </c>
      <c r="F371" s="161">
        <f>IF(F$2&lt;=analysis_period,IF(SUM($C719:F719)&gt;0,E371+1,0),0)</f>
        <v>0</v>
      </c>
      <c r="G371" s="161">
        <f>IF(G$2&lt;=analysis_period,IF(SUM($C719:G719)&gt;0,F371+1,0),0)</f>
        <v>0</v>
      </c>
      <c r="H371" s="161">
        <f>IF(H$2&lt;=analysis_period,IF(SUM($C719:H719)&gt;0,G371+1,0),0)</f>
        <v>0</v>
      </c>
      <c r="I371" s="161">
        <f>IF(I$2&lt;=analysis_period,IF(SUM($C719:I719)&gt;0,H371+1,0),0)</f>
        <v>0</v>
      </c>
      <c r="J371" s="161">
        <f>IF(J$2&lt;=analysis_period,IF(SUM($C719:J719)&gt;0,I371+1,0),0)</f>
        <v>0</v>
      </c>
      <c r="K371" s="161">
        <f>IF(K$2&lt;=analysis_period,IF(SUM($C719:K719)&gt;0,J371+1,0),0)</f>
        <v>0</v>
      </c>
      <c r="L371" s="161">
        <f>IF(L$2&lt;=analysis_period,IF(SUM($C719:L719)&gt;0,K371+1,0),0)</f>
        <v>0</v>
      </c>
      <c r="M371" s="161">
        <f>IF(M$2&lt;=analysis_period,IF(SUM($C719:M719)&gt;0,L371+1,0),0)</f>
        <v>0</v>
      </c>
      <c r="N371" s="161">
        <f>IF(N$2&lt;=analysis_period,IF(SUM($C719:N719)&gt;0,M371+1,0),0)</f>
        <v>0</v>
      </c>
      <c r="O371" s="161">
        <f>IF(O$2&lt;=analysis_period,IF(SUM($C719:O719)&gt;0,N371+1,0),0)</f>
        <v>0</v>
      </c>
      <c r="P371" s="161">
        <f>IF(P$2&lt;=analysis_period,IF(SUM($C719:P719)&gt;0,O371+1,0),0)</f>
        <v>0</v>
      </c>
      <c r="Q371" s="161">
        <f>IF(Q$2&lt;=analysis_period,IF(SUM($C719:Q719)&gt;0,P371+1,0),0)</f>
        <v>0</v>
      </c>
      <c r="R371" s="161">
        <f>IF(R$2&lt;=analysis_period,IF(SUM($C719:R719)&gt;0,Q371+1,0),0)</f>
        <v>0</v>
      </c>
      <c r="S371" s="161">
        <f>IF(S$2&lt;=analysis_period,IF(SUM($C719:S719)&gt;0,R371+1,0),0)</f>
        <v>0</v>
      </c>
      <c r="T371" s="161">
        <f>IF(T$2&lt;=analysis_period,IF(SUM($C719:T719)&gt;0,S371+1,0),0)</f>
        <v>0</v>
      </c>
      <c r="U371" s="161">
        <f>IF(U$2&lt;=analysis_period,IF(SUM($C719:U719)&gt;0,T371+1,0),0)</f>
        <v>0</v>
      </c>
      <c r="V371" s="161">
        <f>IF(V$2&lt;=analysis_period,IF(SUM($C719:V719)&gt;0,U371+1,0),0)</f>
        <v>0</v>
      </c>
      <c r="W371" s="161">
        <f>IF(W$2&lt;=analysis_period,IF(SUM($C719:W719)&gt;0,V371+1,0),0)</f>
        <v>0</v>
      </c>
      <c r="X371" s="161">
        <f>IF(X$2&lt;=analysis_period,IF(SUM($C719:X719)&gt;0,W371+1,0),0)</f>
        <v>0</v>
      </c>
      <c r="Y371" s="161">
        <f>IF(Y$2&lt;=analysis_period,IF(SUM($C719:Y719)&gt;0,X371+1,0),0)</f>
        <v>0</v>
      </c>
      <c r="Z371" s="161">
        <f>IF(Z$2&lt;=analysis_period,IF(SUM($C719:Z719)&gt;0,Y371+1,0),0)</f>
        <v>0</v>
      </c>
      <c r="AA371" s="161">
        <f>IF(AA$2&lt;=analysis_period,IF(SUM($C719:AA719)&gt;0,Z371+1,0),0)</f>
        <v>0</v>
      </c>
      <c r="AB371" s="161">
        <f>IF(AB$2&lt;=analysis_period,IF(SUM($C719:AB719)&gt;0,AA371+1,0),0)</f>
        <v>0</v>
      </c>
      <c r="AC371" s="161">
        <f>IF(AC$2&lt;=analysis_period,IF(SUM($C719:AC719)&gt;0,AB371+1,0),0)</f>
        <v>0</v>
      </c>
      <c r="AD371" s="161">
        <f>IF(AD$2&lt;=analysis_period,IF(SUM($C719:AD719)&gt;0,AC371+1,0),0)</f>
        <v>0</v>
      </c>
      <c r="AE371" s="161">
        <f>IF(AE$2&lt;=analysis_period,IF(SUM($C719:AE719)&gt;0,AD371+1,0),0)</f>
        <v>0</v>
      </c>
      <c r="AF371" s="161">
        <f>IF(AF$2&lt;=analysis_period,IF(SUM($C719:AF719)&gt;0,AE371+1,0),0)</f>
        <v>0</v>
      </c>
      <c r="AG371" s="161">
        <f>IF(AG$2&lt;=analysis_period,IF(SUM($C719:AG719)&gt;0,AF371+1,0),0)</f>
        <v>0</v>
      </c>
      <c r="AH371" s="161">
        <f>IF(AH$2&lt;=analysis_period,IF(SUM($C719:AH719)&gt;0,AG371+1,0),0)</f>
        <v>0</v>
      </c>
      <c r="AI371" s="161">
        <f>IF(AI$2&lt;=analysis_period,IF(SUM($C719:AI719)&gt;0,AH371+1,0),0)</f>
        <v>0</v>
      </c>
      <c r="AJ371" s="161">
        <f>IF(AJ$2&lt;=analysis_period,IF(SUM($C719:AJ719)&gt;0,AI371+1,0),0)</f>
        <v>0</v>
      </c>
      <c r="AK371" s="161">
        <f>IF(AK$2&lt;=analysis_period,IF(SUM($C719:AK719)&gt;0,AJ371+1,0),0)</f>
        <v>0</v>
      </c>
      <c r="AL371" s="161">
        <f>IF(AL$2&lt;=analysis_period,IF(SUM($C719:AL719)&gt;0,AK371+1,0),0)</f>
        <v>0</v>
      </c>
      <c r="AM371" s="161">
        <f>IF(AM$2&lt;=analysis_period,IF(SUM($C719:AM719)&gt;0,AL371+1,0),0)</f>
        <v>0</v>
      </c>
      <c r="AN371" s="161">
        <f>IF(AN$2&lt;=analysis_period,IF(SUM($C719:AN719)&gt;0,AM371+1,0),0)</f>
        <v>0</v>
      </c>
      <c r="AO371" s="161">
        <f>IF(AO$2&lt;=analysis_period,IF(SUM($C719:AO719)&gt;0,AN371+1,0),0)</f>
        <v>0</v>
      </c>
      <c r="AP371" s="161">
        <f>IF(AP$2&lt;=analysis_period,IF(SUM($C719:AP719)&gt;0,AO371+1,0),0)</f>
        <v>0</v>
      </c>
    </row>
    <row r="372" spans="1:42" x14ac:dyDescent="0.2">
      <c r="A372" s="4">
        <f t="shared" si="153"/>
        <v>6</v>
      </c>
      <c r="B372" s="4">
        <v>0</v>
      </c>
      <c r="C372" s="161">
        <f>IF(C$2&lt;=analysis_period,IF(SUM($C720:C720)&gt;0,B372+1,0),0)</f>
        <v>0</v>
      </c>
      <c r="D372" s="161">
        <f>IF(D$2&lt;=analysis_period,IF(SUM($C720:D720)&gt;0,C372+1,0),0)</f>
        <v>0</v>
      </c>
      <c r="E372" s="161">
        <f>IF(E$2&lt;=analysis_period,IF(SUM($C720:E720)&gt;0,D372+1,0),0)</f>
        <v>0</v>
      </c>
      <c r="F372" s="161">
        <f>IF(F$2&lt;=analysis_period,IF(SUM($C720:F720)&gt;0,E372+1,0),0)</f>
        <v>0</v>
      </c>
      <c r="G372" s="161">
        <f>IF(G$2&lt;=analysis_period,IF(SUM($C720:G720)&gt;0,F372+1,0),0)</f>
        <v>0</v>
      </c>
      <c r="H372" s="161">
        <f>IF(H$2&lt;=analysis_period,IF(SUM($C720:H720)&gt;0,G372+1,0),0)</f>
        <v>0</v>
      </c>
      <c r="I372" s="161">
        <f>IF(I$2&lt;=analysis_period,IF(SUM($C720:I720)&gt;0,H372+1,0),0)</f>
        <v>0</v>
      </c>
      <c r="J372" s="161">
        <f>IF(J$2&lt;=analysis_period,IF(SUM($C720:J720)&gt;0,I372+1,0),0)</f>
        <v>0</v>
      </c>
      <c r="K372" s="161">
        <f>IF(K$2&lt;=analysis_period,IF(SUM($C720:K720)&gt;0,J372+1,0),0)</f>
        <v>0</v>
      </c>
      <c r="L372" s="161">
        <f>IF(L$2&lt;=analysis_period,IF(SUM($C720:L720)&gt;0,K372+1,0),0)</f>
        <v>0</v>
      </c>
      <c r="M372" s="161">
        <f>IF(M$2&lt;=analysis_period,IF(SUM($C720:M720)&gt;0,L372+1,0),0)</f>
        <v>0</v>
      </c>
      <c r="N372" s="161">
        <f>IF(N$2&lt;=analysis_period,IF(SUM($C720:N720)&gt;0,M372+1,0),0)</f>
        <v>0</v>
      </c>
      <c r="O372" s="161">
        <f>IF(O$2&lt;=analysis_period,IF(SUM($C720:O720)&gt;0,N372+1,0),0)</f>
        <v>0</v>
      </c>
      <c r="P372" s="161">
        <f>IF(P$2&lt;=analysis_period,IF(SUM($C720:P720)&gt;0,O372+1,0),0)</f>
        <v>0</v>
      </c>
      <c r="Q372" s="161">
        <f>IF(Q$2&lt;=analysis_period,IF(SUM($C720:Q720)&gt;0,P372+1,0),0)</f>
        <v>0</v>
      </c>
      <c r="R372" s="161">
        <f>IF(R$2&lt;=analysis_period,IF(SUM($C720:R720)&gt;0,Q372+1,0),0)</f>
        <v>0</v>
      </c>
      <c r="S372" s="161">
        <f>IF(S$2&lt;=analysis_period,IF(SUM($C720:S720)&gt;0,R372+1,0),0)</f>
        <v>0</v>
      </c>
      <c r="T372" s="161">
        <f>IF(T$2&lt;=analysis_period,IF(SUM($C720:T720)&gt;0,S372+1,0),0)</f>
        <v>0</v>
      </c>
      <c r="U372" s="161">
        <f>IF(U$2&lt;=analysis_period,IF(SUM($C720:U720)&gt;0,T372+1,0),0)</f>
        <v>0</v>
      </c>
      <c r="V372" s="161">
        <f>IF(V$2&lt;=analysis_period,IF(SUM($C720:V720)&gt;0,U372+1,0),0)</f>
        <v>0</v>
      </c>
      <c r="W372" s="161">
        <f>IF(W$2&lt;=analysis_period,IF(SUM($C720:W720)&gt;0,V372+1,0),0)</f>
        <v>0</v>
      </c>
      <c r="X372" s="161">
        <f>IF(X$2&lt;=analysis_period,IF(SUM($C720:X720)&gt;0,W372+1,0),0)</f>
        <v>0</v>
      </c>
      <c r="Y372" s="161">
        <f>IF(Y$2&lt;=analysis_period,IF(SUM($C720:Y720)&gt;0,X372+1,0),0)</f>
        <v>0</v>
      </c>
      <c r="Z372" s="161">
        <f>IF(Z$2&lt;=analysis_period,IF(SUM($C720:Z720)&gt;0,Y372+1,0),0)</f>
        <v>0</v>
      </c>
      <c r="AA372" s="161">
        <f>IF(AA$2&lt;=analysis_period,IF(SUM($C720:AA720)&gt;0,Z372+1,0),0)</f>
        <v>0</v>
      </c>
      <c r="AB372" s="161">
        <f>IF(AB$2&lt;=analysis_period,IF(SUM($C720:AB720)&gt;0,AA372+1,0),0)</f>
        <v>0</v>
      </c>
      <c r="AC372" s="161">
        <f>IF(AC$2&lt;=analysis_period,IF(SUM($C720:AC720)&gt;0,AB372+1,0),0)</f>
        <v>0</v>
      </c>
      <c r="AD372" s="161">
        <f>IF(AD$2&lt;=analysis_period,IF(SUM($C720:AD720)&gt;0,AC372+1,0),0)</f>
        <v>0</v>
      </c>
      <c r="AE372" s="161">
        <f>IF(AE$2&lt;=analysis_period,IF(SUM($C720:AE720)&gt;0,AD372+1,0),0)</f>
        <v>0</v>
      </c>
      <c r="AF372" s="161">
        <f>IF(AF$2&lt;=analysis_period,IF(SUM($C720:AF720)&gt;0,AE372+1,0),0)</f>
        <v>0</v>
      </c>
      <c r="AG372" s="161">
        <f>IF(AG$2&lt;=analysis_period,IF(SUM($C720:AG720)&gt;0,AF372+1,0),0)</f>
        <v>0</v>
      </c>
      <c r="AH372" s="161">
        <f>IF(AH$2&lt;=analysis_period,IF(SUM($C720:AH720)&gt;0,AG372+1,0),0)</f>
        <v>0</v>
      </c>
      <c r="AI372" s="161">
        <f>IF(AI$2&lt;=analysis_period,IF(SUM($C720:AI720)&gt;0,AH372+1,0),0)</f>
        <v>0</v>
      </c>
      <c r="AJ372" s="161">
        <f>IF(AJ$2&lt;=analysis_period,IF(SUM($C720:AJ720)&gt;0,AI372+1,0),0)</f>
        <v>0</v>
      </c>
      <c r="AK372" s="161">
        <f>IF(AK$2&lt;=analysis_period,IF(SUM($C720:AK720)&gt;0,AJ372+1,0),0)</f>
        <v>0</v>
      </c>
      <c r="AL372" s="161">
        <f>IF(AL$2&lt;=analysis_period,IF(SUM($C720:AL720)&gt;0,AK372+1,0),0)</f>
        <v>0</v>
      </c>
      <c r="AM372" s="161">
        <f>IF(AM$2&lt;=analysis_period,IF(SUM($C720:AM720)&gt;0,AL372+1,0),0)</f>
        <v>0</v>
      </c>
      <c r="AN372" s="161">
        <f>IF(AN$2&lt;=analysis_period,IF(SUM($C720:AN720)&gt;0,AM372+1,0),0)</f>
        <v>0</v>
      </c>
      <c r="AO372" s="161">
        <f>IF(AO$2&lt;=analysis_period,IF(SUM($C720:AO720)&gt;0,AN372+1,0),0)</f>
        <v>0</v>
      </c>
      <c r="AP372" s="161">
        <f>IF(AP$2&lt;=analysis_period,IF(SUM($C720:AP720)&gt;0,AO372+1,0),0)</f>
        <v>0</v>
      </c>
    </row>
    <row r="373" spans="1:42" x14ac:dyDescent="0.2">
      <c r="A373" s="4">
        <f t="shared" si="153"/>
        <v>7</v>
      </c>
      <c r="B373" s="4">
        <v>0</v>
      </c>
      <c r="C373" s="161">
        <f>IF(C$2&lt;=analysis_period,IF(SUM($C721:C721)&gt;0,B373+1,0),0)</f>
        <v>0</v>
      </c>
      <c r="D373" s="161">
        <f>IF(D$2&lt;=analysis_period,IF(SUM($C721:D721)&gt;0,C373+1,0),0)</f>
        <v>0</v>
      </c>
      <c r="E373" s="161">
        <f>IF(E$2&lt;=analysis_period,IF(SUM($C721:E721)&gt;0,D373+1,0),0)</f>
        <v>0</v>
      </c>
      <c r="F373" s="161">
        <f>IF(F$2&lt;=analysis_period,IF(SUM($C721:F721)&gt;0,E373+1,0),0)</f>
        <v>0</v>
      </c>
      <c r="G373" s="161">
        <f>IF(G$2&lt;=analysis_period,IF(SUM($C721:G721)&gt;0,F373+1,0),0)</f>
        <v>0</v>
      </c>
      <c r="H373" s="161">
        <f>IF(H$2&lt;=analysis_period,IF(SUM($C721:H721)&gt;0,G373+1,0),0)</f>
        <v>0</v>
      </c>
      <c r="I373" s="161">
        <f>IF(I$2&lt;=analysis_period,IF(SUM($C721:I721)&gt;0,H373+1,0),0)</f>
        <v>0</v>
      </c>
      <c r="J373" s="161">
        <f>IF(J$2&lt;=analysis_period,IF(SUM($C721:J721)&gt;0,I373+1,0),0)</f>
        <v>0</v>
      </c>
      <c r="K373" s="161">
        <f>IF(K$2&lt;=analysis_period,IF(SUM($C721:K721)&gt;0,J373+1,0),0)</f>
        <v>0</v>
      </c>
      <c r="L373" s="161">
        <f>IF(L$2&lt;=analysis_period,IF(SUM($C721:L721)&gt;0,K373+1,0),0)</f>
        <v>0</v>
      </c>
      <c r="M373" s="161">
        <f>IF(M$2&lt;=analysis_period,IF(SUM($C721:M721)&gt;0,L373+1,0),0)</f>
        <v>0</v>
      </c>
      <c r="N373" s="161">
        <f>IF(N$2&lt;=analysis_period,IF(SUM($C721:N721)&gt;0,M373+1,0),0)</f>
        <v>0</v>
      </c>
      <c r="O373" s="161">
        <f>IF(O$2&lt;=analysis_period,IF(SUM($C721:O721)&gt;0,N373+1,0),0)</f>
        <v>0</v>
      </c>
      <c r="P373" s="161">
        <f>IF(P$2&lt;=analysis_period,IF(SUM($C721:P721)&gt;0,O373+1,0),0)</f>
        <v>0</v>
      </c>
      <c r="Q373" s="161">
        <f>IF(Q$2&lt;=analysis_period,IF(SUM($C721:Q721)&gt;0,P373+1,0),0)</f>
        <v>0</v>
      </c>
      <c r="R373" s="161">
        <f>IF(R$2&lt;=analysis_period,IF(SUM($C721:R721)&gt;0,Q373+1,0),0)</f>
        <v>0</v>
      </c>
      <c r="S373" s="161">
        <f>IF(S$2&lt;=analysis_period,IF(SUM($C721:S721)&gt;0,R373+1,0),0)</f>
        <v>0</v>
      </c>
      <c r="T373" s="161">
        <f>IF(T$2&lt;=analysis_period,IF(SUM($C721:T721)&gt;0,S373+1,0),0)</f>
        <v>0</v>
      </c>
      <c r="U373" s="161">
        <f>IF(U$2&lt;=analysis_period,IF(SUM($C721:U721)&gt;0,T373+1,0),0)</f>
        <v>0</v>
      </c>
      <c r="V373" s="161">
        <f>IF(V$2&lt;=analysis_period,IF(SUM($C721:V721)&gt;0,U373+1,0),0)</f>
        <v>0</v>
      </c>
      <c r="W373" s="161">
        <f>IF(W$2&lt;=analysis_period,IF(SUM($C721:W721)&gt;0,V373+1,0),0)</f>
        <v>0</v>
      </c>
      <c r="X373" s="161">
        <f>IF(X$2&lt;=analysis_period,IF(SUM($C721:X721)&gt;0,W373+1,0),0)</f>
        <v>0</v>
      </c>
      <c r="Y373" s="161">
        <f>IF(Y$2&lt;=analysis_period,IF(SUM($C721:Y721)&gt;0,X373+1,0),0)</f>
        <v>0</v>
      </c>
      <c r="Z373" s="161">
        <f>IF(Z$2&lt;=analysis_period,IF(SUM($C721:Z721)&gt;0,Y373+1,0),0)</f>
        <v>0</v>
      </c>
      <c r="AA373" s="161">
        <f>IF(AA$2&lt;=analysis_period,IF(SUM($C721:AA721)&gt;0,Z373+1,0),0)</f>
        <v>0</v>
      </c>
      <c r="AB373" s="161">
        <f>IF(AB$2&lt;=analysis_period,IF(SUM($C721:AB721)&gt;0,AA373+1,0),0)</f>
        <v>0</v>
      </c>
      <c r="AC373" s="161">
        <f>IF(AC$2&lt;=analysis_period,IF(SUM($C721:AC721)&gt;0,AB373+1,0),0)</f>
        <v>0</v>
      </c>
      <c r="AD373" s="161">
        <f>IF(AD$2&lt;=analysis_period,IF(SUM($C721:AD721)&gt;0,AC373+1,0),0)</f>
        <v>0</v>
      </c>
      <c r="AE373" s="161">
        <f>IF(AE$2&lt;=analysis_period,IF(SUM($C721:AE721)&gt;0,AD373+1,0),0)</f>
        <v>0</v>
      </c>
      <c r="AF373" s="161">
        <f>IF(AF$2&lt;=analysis_period,IF(SUM($C721:AF721)&gt;0,AE373+1,0),0)</f>
        <v>0</v>
      </c>
      <c r="AG373" s="161">
        <f>IF(AG$2&lt;=analysis_period,IF(SUM($C721:AG721)&gt;0,AF373+1,0),0)</f>
        <v>0</v>
      </c>
      <c r="AH373" s="161">
        <f>IF(AH$2&lt;=analysis_period,IF(SUM($C721:AH721)&gt;0,AG373+1,0),0)</f>
        <v>0</v>
      </c>
      <c r="AI373" s="161">
        <f>IF(AI$2&lt;=analysis_period,IF(SUM($C721:AI721)&gt;0,AH373+1,0),0)</f>
        <v>0</v>
      </c>
      <c r="AJ373" s="161">
        <f>IF(AJ$2&lt;=analysis_period,IF(SUM($C721:AJ721)&gt;0,AI373+1,0),0)</f>
        <v>0</v>
      </c>
      <c r="AK373" s="161">
        <f>IF(AK$2&lt;=analysis_period,IF(SUM($C721:AK721)&gt;0,AJ373+1,0),0)</f>
        <v>0</v>
      </c>
      <c r="AL373" s="161">
        <f>IF(AL$2&lt;=analysis_period,IF(SUM($C721:AL721)&gt;0,AK373+1,0),0)</f>
        <v>0</v>
      </c>
      <c r="AM373" s="161">
        <f>IF(AM$2&lt;=analysis_period,IF(SUM($C721:AM721)&gt;0,AL373+1,0),0)</f>
        <v>0</v>
      </c>
      <c r="AN373" s="161">
        <f>IF(AN$2&lt;=analysis_period,IF(SUM($C721:AN721)&gt;0,AM373+1,0),0)</f>
        <v>0</v>
      </c>
      <c r="AO373" s="161">
        <f>IF(AO$2&lt;=analysis_period,IF(SUM($C721:AO721)&gt;0,AN373+1,0),0)</f>
        <v>0</v>
      </c>
      <c r="AP373" s="161">
        <f>IF(AP$2&lt;=analysis_period,IF(SUM($C721:AP721)&gt;0,AO373+1,0),0)</f>
        <v>0</v>
      </c>
    </row>
    <row r="374" spans="1:42" x14ac:dyDescent="0.2">
      <c r="A374" s="4">
        <f t="shared" si="153"/>
        <v>8</v>
      </c>
      <c r="B374" s="4">
        <v>0</v>
      </c>
      <c r="C374" s="161">
        <f>IF(C$2&lt;=analysis_period,IF(SUM($C722:C722)&gt;0,B374+1,0),0)</f>
        <v>0</v>
      </c>
      <c r="D374" s="161">
        <f>IF(D$2&lt;=analysis_period,IF(SUM($C722:D722)&gt;0,C374+1,0),0)</f>
        <v>0</v>
      </c>
      <c r="E374" s="161">
        <f>IF(E$2&lt;=analysis_period,IF(SUM($C722:E722)&gt;0,D374+1,0),0)</f>
        <v>0</v>
      </c>
      <c r="F374" s="161">
        <f>IF(F$2&lt;=analysis_period,IF(SUM($C722:F722)&gt;0,E374+1,0),0)</f>
        <v>0</v>
      </c>
      <c r="G374" s="161">
        <f>IF(G$2&lt;=analysis_period,IF(SUM($C722:G722)&gt;0,F374+1,0),0)</f>
        <v>0</v>
      </c>
      <c r="H374" s="161">
        <f>IF(H$2&lt;=analysis_period,IF(SUM($C722:H722)&gt;0,G374+1,0),0)</f>
        <v>0</v>
      </c>
      <c r="I374" s="161">
        <f>IF(I$2&lt;=analysis_period,IF(SUM($C722:I722)&gt;0,H374+1,0),0)</f>
        <v>0</v>
      </c>
      <c r="J374" s="161">
        <f>IF(J$2&lt;=analysis_period,IF(SUM($C722:J722)&gt;0,I374+1,0),0)</f>
        <v>0</v>
      </c>
      <c r="K374" s="161">
        <f>IF(K$2&lt;=analysis_period,IF(SUM($C722:K722)&gt;0,J374+1,0),0)</f>
        <v>0</v>
      </c>
      <c r="L374" s="161">
        <f>IF(L$2&lt;=analysis_period,IF(SUM($C722:L722)&gt;0,K374+1,0),0)</f>
        <v>0</v>
      </c>
      <c r="M374" s="161">
        <f>IF(M$2&lt;=analysis_period,IF(SUM($C722:M722)&gt;0,L374+1,0),0)</f>
        <v>0</v>
      </c>
      <c r="N374" s="161">
        <f>IF(N$2&lt;=analysis_period,IF(SUM($C722:N722)&gt;0,M374+1,0),0)</f>
        <v>0</v>
      </c>
      <c r="O374" s="161">
        <f>IF(O$2&lt;=analysis_period,IF(SUM($C722:O722)&gt;0,N374+1,0),0)</f>
        <v>0</v>
      </c>
      <c r="P374" s="161">
        <f>IF(P$2&lt;=analysis_period,IF(SUM($C722:P722)&gt;0,O374+1,0),0)</f>
        <v>0</v>
      </c>
      <c r="Q374" s="161">
        <f>IF(Q$2&lt;=analysis_period,IF(SUM($C722:Q722)&gt;0,P374+1,0),0)</f>
        <v>0</v>
      </c>
      <c r="R374" s="161">
        <f>IF(R$2&lt;=analysis_period,IF(SUM($C722:R722)&gt;0,Q374+1,0),0)</f>
        <v>0</v>
      </c>
      <c r="S374" s="161">
        <f>IF(S$2&lt;=analysis_period,IF(SUM($C722:S722)&gt;0,R374+1,0),0)</f>
        <v>0</v>
      </c>
      <c r="T374" s="161">
        <f>IF(T$2&lt;=analysis_period,IF(SUM($C722:T722)&gt;0,S374+1,0),0)</f>
        <v>0</v>
      </c>
      <c r="U374" s="161">
        <f>IF(U$2&lt;=analysis_period,IF(SUM($C722:U722)&gt;0,T374+1,0),0)</f>
        <v>0</v>
      </c>
      <c r="V374" s="161">
        <f>IF(V$2&lt;=analysis_period,IF(SUM($C722:V722)&gt;0,U374+1,0),0)</f>
        <v>0</v>
      </c>
      <c r="W374" s="161">
        <f>IF(W$2&lt;=analysis_period,IF(SUM($C722:W722)&gt;0,V374+1,0),0)</f>
        <v>0</v>
      </c>
      <c r="X374" s="161">
        <f>IF(X$2&lt;=analysis_period,IF(SUM($C722:X722)&gt;0,W374+1,0),0)</f>
        <v>0</v>
      </c>
      <c r="Y374" s="161">
        <f>IF(Y$2&lt;=analysis_period,IF(SUM($C722:Y722)&gt;0,X374+1,0),0)</f>
        <v>0</v>
      </c>
      <c r="Z374" s="161">
        <f>IF(Z$2&lt;=analysis_period,IF(SUM($C722:Z722)&gt;0,Y374+1,0),0)</f>
        <v>0</v>
      </c>
      <c r="AA374" s="161">
        <f>IF(AA$2&lt;=analysis_period,IF(SUM($C722:AA722)&gt;0,Z374+1,0),0)</f>
        <v>0</v>
      </c>
      <c r="AB374" s="161">
        <f>IF(AB$2&lt;=analysis_period,IF(SUM($C722:AB722)&gt;0,AA374+1,0),0)</f>
        <v>0</v>
      </c>
      <c r="AC374" s="161">
        <f>IF(AC$2&lt;=analysis_period,IF(SUM($C722:AC722)&gt;0,AB374+1,0),0)</f>
        <v>0</v>
      </c>
      <c r="AD374" s="161">
        <f>IF(AD$2&lt;=analysis_period,IF(SUM($C722:AD722)&gt;0,AC374+1,0),0)</f>
        <v>0</v>
      </c>
      <c r="AE374" s="161">
        <f>IF(AE$2&lt;=analysis_period,IF(SUM($C722:AE722)&gt;0,AD374+1,0),0)</f>
        <v>0</v>
      </c>
      <c r="AF374" s="161">
        <f>IF(AF$2&lt;=analysis_period,IF(SUM($C722:AF722)&gt;0,AE374+1,0),0)</f>
        <v>0</v>
      </c>
      <c r="AG374" s="161">
        <f>IF(AG$2&lt;=analysis_period,IF(SUM($C722:AG722)&gt;0,AF374+1,0),0)</f>
        <v>0</v>
      </c>
      <c r="AH374" s="161">
        <f>IF(AH$2&lt;=analysis_period,IF(SUM($C722:AH722)&gt;0,AG374+1,0),0)</f>
        <v>0</v>
      </c>
      <c r="AI374" s="161">
        <f>IF(AI$2&lt;=analysis_period,IF(SUM($C722:AI722)&gt;0,AH374+1,0),0)</f>
        <v>0</v>
      </c>
      <c r="AJ374" s="161">
        <f>IF(AJ$2&lt;=analysis_period,IF(SUM($C722:AJ722)&gt;0,AI374+1,0),0)</f>
        <v>0</v>
      </c>
      <c r="AK374" s="161">
        <f>IF(AK$2&lt;=analysis_period,IF(SUM($C722:AK722)&gt;0,AJ374+1,0),0)</f>
        <v>0</v>
      </c>
      <c r="AL374" s="161">
        <f>IF(AL$2&lt;=analysis_period,IF(SUM($C722:AL722)&gt;0,AK374+1,0),0)</f>
        <v>0</v>
      </c>
      <c r="AM374" s="161">
        <f>IF(AM$2&lt;=analysis_period,IF(SUM($C722:AM722)&gt;0,AL374+1,0),0)</f>
        <v>0</v>
      </c>
      <c r="AN374" s="161">
        <f>IF(AN$2&lt;=analysis_period,IF(SUM($C722:AN722)&gt;0,AM374+1,0),0)</f>
        <v>0</v>
      </c>
      <c r="AO374" s="161">
        <f>IF(AO$2&lt;=analysis_period,IF(SUM($C722:AO722)&gt;0,AN374+1,0),0)</f>
        <v>0</v>
      </c>
      <c r="AP374" s="161">
        <f>IF(AP$2&lt;=analysis_period,IF(SUM($C722:AP722)&gt;0,AO374+1,0),0)</f>
        <v>0</v>
      </c>
    </row>
    <row r="375" spans="1:42" x14ac:dyDescent="0.2">
      <c r="A375" s="4">
        <f>A374+1</f>
        <v>9</v>
      </c>
      <c r="B375" s="4">
        <v>0</v>
      </c>
      <c r="C375" s="161">
        <f>IF(C$2&lt;=analysis_period,IF(SUM($C723:C723)&gt;0,B375+1,0),0)</f>
        <v>0</v>
      </c>
      <c r="D375" s="161">
        <f>IF(D$2&lt;=analysis_period,IF(SUM($C723:D723)&gt;0,C375+1,0),0)</f>
        <v>0</v>
      </c>
      <c r="E375" s="161">
        <f>IF(E$2&lt;=analysis_period,IF(SUM($C723:E723)&gt;0,D375+1,0),0)</f>
        <v>0</v>
      </c>
      <c r="F375" s="161">
        <f>IF(F$2&lt;=analysis_period,IF(SUM($C723:F723)&gt;0,E375+1,0),0)</f>
        <v>0</v>
      </c>
      <c r="G375" s="161">
        <f>IF(G$2&lt;=analysis_period,IF(SUM($C723:G723)&gt;0,F375+1,0),0)</f>
        <v>0</v>
      </c>
      <c r="H375" s="161">
        <f>IF(H$2&lt;=analysis_period,IF(SUM($C723:H723)&gt;0,G375+1,0),0)</f>
        <v>0</v>
      </c>
      <c r="I375" s="161">
        <f>IF(I$2&lt;=analysis_period,IF(SUM($C723:I723)&gt;0,H375+1,0),0)</f>
        <v>0</v>
      </c>
      <c r="J375" s="161">
        <f>IF(J$2&lt;=analysis_period,IF(SUM($C723:J723)&gt;0,I375+1,0),0)</f>
        <v>0</v>
      </c>
      <c r="K375" s="161">
        <f>IF(K$2&lt;=analysis_period,IF(SUM($C723:K723)&gt;0,J375+1,0),0)</f>
        <v>0</v>
      </c>
      <c r="L375" s="161">
        <f>IF(L$2&lt;=analysis_period,IF(SUM($C723:L723)&gt;0,K375+1,0),0)</f>
        <v>0</v>
      </c>
      <c r="M375" s="161">
        <f>IF(M$2&lt;=analysis_period,IF(SUM($C723:M723)&gt;0,L375+1,0),0)</f>
        <v>0</v>
      </c>
      <c r="N375" s="161">
        <f>IF(N$2&lt;=analysis_period,IF(SUM($C723:N723)&gt;0,M375+1,0),0)</f>
        <v>0</v>
      </c>
      <c r="O375" s="161">
        <f>IF(O$2&lt;=analysis_period,IF(SUM($C723:O723)&gt;0,N375+1,0),0)</f>
        <v>0</v>
      </c>
      <c r="P375" s="161">
        <f>IF(P$2&lt;=analysis_period,IF(SUM($C723:P723)&gt;0,O375+1,0),0)</f>
        <v>0</v>
      </c>
      <c r="Q375" s="161">
        <f>IF(Q$2&lt;=analysis_period,IF(SUM($C723:Q723)&gt;0,P375+1,0),0)</f>
        <v>0</v>
      </c>
      <c r="R375" s="161">
        <f>IF(R$2&lt;=analysis_period,IF(SUM($C723:R723)&gt;0,Q375+1,0),0)</f>
        <v>0</v>
      </c>
      <c r="S375" s="161">
        <f>IF(S$2&lt;=analysis_period,IF(SUM($C723:S723)&gt;0,R375+1,0),0)</f>
        <v>0</v>
      </c>
      <c r="T375" s="161">
        <f>IF(T$2&lt;=analysis_period,IF(SUM($C723:T723)&gt;0,S375+1,0),0)</f>
        <v>0</v>
      </c>
      <c r="U375" s="161">
        <f>IF(U$2&lt;=analysis_period,IF(SUM($C723:U723)&gt;0,T375+1,0),0)</f>
        <v>0</v>
      </c>
      <c r="V375" s="161">
        <f>IF(V$2&lt;=analysis_period,IF(SUM($C723:V723)&gt;0,U375+1,0),0)</f>
        <v>0</v>
      </c>
      <c r="W375" s="161">
        <f>IF(W$2&lt;=analysis_period,IF(SUM($C723:W723)&gt;0,V375+1,0),0)</f>
        <v>0</v>
      </c>
      <c r="X375" s="161">
        <f>IF(X$2&lt;=analysis_period,IF(SUM($C723:X723)&gt;0,W375+1,0),0)</f>
        <v>0</v>
      </c>
      <c r="Y375" s="161">
        <f>IF(Y$2&lt;=analysis_period,IF(SUM($C723:Y723)&gt;0,X375+1,0),0)</f>
        <v>0</v>
      </c>
      <c r="Z375" s="161">
        <f>IF(Z$2&lt;=analysis_period,IF(SUM($C723:Z723)&gt;0,Y375+1,0),0)</f>
        <v>0</v>
      </c>
      <c r="AA375" s="161">
        <f>IF(AA$2&lt;=analysis_period,IF(SUM($C723:AA723)&gt;0,Z375+1,0),0)</f>
        <v>0</v>
      </c>
      <c r="AB375" s="161">
        <f>IF(AB$2&lt;=analysis_period,IF(SUM($C723:AB723)&gt;0,AA375+1,0),0)</f>
        <v>0</v>
      </c>
      <c r="AC375" s="161">
        <f>IF(AC$2&lt;=analysis_period,IF(SUM($C723:AC723)&gt;0,AB375+1,0),0)</f>
        <v>0</v>
      </c>
      <c r="AD375" s="161">
        <f>IF(AD$2&lt;=analysis_period,IF(SUM($C723:AD723)&gt;0,AC375+1,0),0)</f>
        <v>0</v>
      </c>
      <c r="AE375" s="161">
        <f>IF(AE$2&lt;=analysis_period,IF(SUM($C723:AE723)&gt;0,AD375+1,0),0)</f>
        <v>0</v>
      </c>
      <c r="AF375" s="161">
        <f>IF(AF$2&lt;=analysis_period,IF(SUM($C723:AF723)&gt;0,AE375+1,0),0)</f>
        <v>0</v>
      </c>
      <c r="AG375" s="161">
        <f>IF(AG$2&lt;=analysis_period,IF(SUM($C723:AG723)&gt;0,AF375+1,0),0)</f>
        <v>0</v>
      </c>
      <c r="AH375" s="161">
        <f>IF(AH$2&lt;=analysis_period,IF(SUM($C723:AH723)&gt;0,AG375+1,0),0)</f>
        <v>0</v>
      </c>
      <c r="AI375" s="161">
        <f>IF(AI$2&lt;=analysis_period,IF(SUM($C723:AI723)&gt;0,AH375+1,0),0)</f>
        <v>0</v>
      </c>
      <c r="AJ375" s="161">
        <f>IF(AJ$2&lt;=analysis_period,IF(SUM($C723:AJ723)&gt;0,AI375+1,0),0)</f>
        <v>0</v>
      </c>
      <c r="AK375" s="161">
        <f>IF(AK$2&lt;=analysis_period,IF(SUM($C723:AK723)&gt;0,AJ375+1,0),0)</f>
        <v>0</v>
      </c>
      <c r="AL375" s="161">
        <f>IF(AL$2&lt;=analysis_period,IF(SUM($C723:AL723)&gt;0,AK375+1,0),0)</f>
        <v>0</v>
      </c>
      <c r="AM375" s="161">
        <f>IF(AM$2&lt;=analysis_period,IF(SUM($C723:AM723)&gt;0,AL375+1,0),0)</f>
        <v>0</v>
      </c>
      <c r="AN375" s="161">
        <f>IF(AN$2&lt;=analysis_period,IF(SUM($C723:AN723)&gt;0,AM375+1,0),0)</f>
        <v>0</v>
      </c>
      <c r="AO375" s="161">
        <f>IF(AO$2&lt;=analysis_period,IF(SUM($C723:AO723)&gt;0,AN375+1,0),0)</f>
        <v>0</v>
      </c>
      <c r="AP375" s="161">
        <f>IF(AP$2&lt;=analysis_period,IF(SUM($C723:AP723)&gt;0,AO375+1,0),0)</f>
        <v>0</v>
      </c>
    </row>
    <row r="376" spans="1:42" x14ac:dyDescent="0.2">
      <c r="A376" s="4">
        <f t="shared" si="153"/>
        <v>10</v>
      </c>
      <c r="B376" s="4">
        <v>0</v>
      </c>
      <c r="C376" s="161">
        <f>IF(C$2&lt;=analysis_period,IF(SUM($C724:C724)&gt;0,B376+1,0),0)</f>
        <v>0</v>
      </c>
      <c r="D376" s="161">
        <f>IF(D$2&lt;=analysis_period,IF(SUM($C724:D724)&gt;0,C376+1,0),0)</f>
        <v>0</v>
      </c>
      <c r="E376" s="161">
        <f>IF(E$2&lt;=analysis_period,IF(SUM($C724:E724)&gt;0,D376+1,0),0)</f>
        <v>0</v>
      </c>
      <c r="F376" s="161">
        <f>IF(F$2&lt;=analysis_period,IF(SUM($C724:F724)&gt;0,E376+1,0),0)</f>
        <v>0</v>
      </c>
      <c r="G376" s="161">
        <f>IF(G$2&lt;=analysis_period,IF(SUM($C724:G724)&gt;0,F376+1,0),0)</f>
        <v>0</v>
      </c>
      <c r="H376" s="161">
        <f>IF(H$2&lt;=analysis_period,IF(SUM($C724:H724)&gt;0,G376+1,0),0)</f>
        <v>0</v>
      </c>
      <c r="I376" s="161">
        <f>IF(I$2&lt;=analysis_period,IF(SUM($C724:I724)&gt;0,H376+1,0),0)</f>
        <v>0</v>
      </c>
      <c r="J376" s="161">
        <f>IF(J$2&lt;=analysis_period,IF(SUM($C724:J724)&gt;0,I376+1,0),0)</f>
        <v>0</v>
      </c>
      <c r="K376" s="161">
        <f>IF(K$2&lt;=analysis_period,IF(SUM($C724:K724)&gt;0,J376+1,0),0)</f>
        <v>0</v>
      </c>
      <c r="L376" s="161">
        <f>IF(L$2&lt;=analysis_period,IF(SUM($C724:L724)&gt;0,K376+1,0),0)</f>
        <v>0</v>
      </c>
      <c r="M376" s="161">
        <f>IF(M$2&lt;=analysis_period,IF(SUM($C724:M724)&gt;0,L376+1,0),0)</f>
        <v>0</v>
      </c>
      <c r="N376" s="161">
        <f>IF(N$2&lt;=analysis_period,IF(SUM($C724:N724)&gt;0,M376+1,0),0)</f>
        <v>0</v>
      </c>
      <c r="O376" s="161">
        <f>IF(O$2&lt;=analysis_period,IF(SUM($C724:O724)&gt;0,N376+1,0),0)</f>
        <v>0</v>
      </c>
      <c r="P376" s="161">
        <f>IF(P$2&lt;=analysis_period,IF(SUM($C724:P724)&gt;0,O376+1,0),0)</f>
        <v>0</v>
      </c>
      <c r="Q376" s="161">
        <f>IF(Q$2&lt;=analysis_period,IF(SUM($C724:Q724)&gt;0,P376+1,0),0)</f>
        <v>0</v>
      </c>
      <c r="R376" s="161">
        <f>IF(R$2&lt;=analysis_period,IF(SUM($C724:R724)&gt;0,Q376+1,0),0)</f>
        <v>0</v>
      </c>
      <c r="S376" s="161">
        <f>IF(S$2&lt;=analysis_period,IF(SUM($C724:S724)&gt;0,R376+1,0),0)</f>
        <v>0</v>
      </c>
      <c r="T376" s="161">
        <f>IF(T$2&lt;=analysis_period,IF(SUM($C724:T724)&gt;0,S376+1,0),0)</f>
        <v>0</v>
      </c>
      <c r="U376" s="161">
        <f>IF(U$2&lt;=analysis_period,IF(SUM($C724:U724)&gt;0,T376+1,0),0)</f>
        <v>0</v>
      </c>
      <c r="V376" s="161">
        <f>IF(V$2&lt;=analysis_period,IF(SUM($C724:V724)&gt;0,U376+1,0),0)</f>
        <v>0</v>
      </c>
      <c r="W376" s="161">
        <f>IF(W$2&lt;=analysis_period,IF(SUM($C724:W724)&gt;0,V376+1,0),0)</f>
        <v>0</v>
      </c>
      <c r="X376" s="161">
        <f>IF(X$2&lt;=analysis_period,IF(SUM($C724:X724)&gt;0,W376+1,0),0)</f>
        <v>0</v>
      </c>
      <c r="Y376" s="161">
        <f>IF(Y$2&lt;=analysis_period,IF(SUM($C724:Y724)&gt;0,X376+1,0),0)</f>
        <v>0</v>
      </c>
      <c r="Z376" s="161">
        <f>IF(Z$2&lt;=analysis_period,IF(SUM($C724:Z724)&gt;0,Y376+1,0),0)</f>
        <v>0</v>
      </c>
      <c r="AA376" s="161">
        <f>IF(AA$2&lt;=analysis_period,IF(SUM($C724:AA724)&gt;0,Z376+1,0),0)</f>
        <v>0</v>
      </c>
      <c r="AB376" s="161">
        <f>IF(AB$2&lt;=analysis_period,IF(SUM($C724:AB724)&gt;0,AA376+1,0),0)</f>
        <v>0</v>
      </c>
      <c r="AC376" s="161">
        <f>IF(AC$2&lt;=analysis_period,IF(SUM($C724:AC724)&gt;0,AB376+1,0),0)</f>
        <v>0</v>
      </c>
      <c r="AD376" s="161">
        <f>IF(AD$2&lt;=analysis_period,IF(SUM($C724:AD724)&gt;0,AC376+1,0),0)</f>
        <v>0</v>
      </c>
      <c r="AE376" s="161">
        <f>IF(AE$2&lt;=analysis_period,IF(SUM($C724:AE724)&gt;0,AD376+1,0),0)</f>
        <v>0</v>
      </c>
      <c r="AF376" s="161">
        <f>IF(AF$2&lt;=analysis_period,IF(SUM($C724:AF724)&gt;0,AE376+1,0),0)</f>
        <v>0</v>
      </c>
      <c r="AG376" s="161">
        <f>IF(AG$2&lt;=analysis_period,IF(SUM($C724:AG724)&gt;0,AF376+1,0),0)</f>
        <v>0</v>
      </c>
      <c r="AH376" s="161">
        <f>IF(AH$2&lt;=analysis_period,IF(SUM($C724:AH724)&gt;0,AG376+1,0),0)</f>
        <v>0</v>
      </c>
      <c r="AI376" s="161">
        <f>IF(AI$2&lt;=analysis_period,IF(SUM($C724:AI724)&gt;0,AH376+1,0),0)</f>
        <v>0</v>
      </c>
      <c r="AJ376" s="161">
        <f>IF(AJ$2&lt;=analysis_period,IF(SUM($C724:AJ724)&gt;0,AI376+1,0),0)</f>
        <v>0</v>
      </c>
      <c r="AK376" s="161">
        <f>IF(AK$2&lt;=analysis_period,IF(SUM($C724:AK724)&gt;0,AJ376+1,0),0)</f>
        <v>0</v>
      </c>
      <c r="AL376" s="161">
        <f>IF(AL$2&lt;=analysis_period,IF(SUM($C724:AL724)&gt;0,AK376+1,0),0)</f>
        <v>0</v>
      </c>
      <c r="AM376" s="161">
        <f>IF(AM$2&lt;=analysis_period,IF(SUM($C724:AM724)&gt;0,AL376+1,0),0)</f>
        <v>0</v>
      </c>
      <c r="AN376" s="161">
        <f>IF(AN$2&lt;=analysis_period,IF(SUM($C724:AN724)&gt;0,AM376+1,0),0)</f>
        <v>0</v>
      </c>
      <c r="AO376" s="161">
        <f>IF(AO$2&lt;=analysis_period,IF(SUM($C724:AO724)&gt;0,AN376+1,0),0)</f>
        <v>0</v>
      </c>
      <c r="AP376" s="161">
        <f>IF(AP$2&lt;=analysis_period,IF(SUM($C724:AP724)&gt;0,AO376+1,0),0)</f>
        <v>0</v>
      </c>
    </row>
    <row r="377" spans="1:42" x14ac:dyDescent="0.2">
      <c r="A377" s="22"/>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row>
    <row r="378" spans="1:42" x14ac:dyDescent="0.2">
      <c r="A378" s="22" t="s">
        <v>77</v>
      </c>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row>
    <row r="379" spans="1:42" x14ac:dyDescent="0.2">
      <c r="A379" s="4">
        <v>1</v>
      </c>
      <c r="B379" s="176">
        <f t="shared" ref="B379:B388" si="154">SUM(C379:AP379)</f>
        <v>0</v>
      </c>
      <c r="C379" s="178">
        <f t="shared" ref="C379:AP379" si="155">LOOKUP(C367,$B$311:$AP$311,$B$312:$AP$312)/100*$B715</f>
        <v>0</v>
      </c>
      <c r="D379" s="178">
        <f t="shared" si="155"/>
        <v>0</v>
      </c>
      <c r="E379" s="178">
        <f t="shared" si="155"/>
        <v>0</v>
      </c>
      <c r="F379" s="178">
        <f t="shared" si="155"/>
        <v>0</v>
      </c>
      <c r="G379" s="178">
        <f t="shared" si="155"/>
        <v>0</v>
      </c>
      <c r="H379" s="178">
        <f t="shared" si="155"/>
        <v>0</v>
      </c>
      <c r="I379" s="178">
        <f t="shared" si="155"/>
        <v>0</v>
      </c>
      <c r="J379" s="178">
        <f t="shared" si="155"/>
        <v>0</v>
      </c>
      <c r="K379" s="178">
        <f t="shared" si="155"/>
        <v>0</v>
      </c>
      <c r="L379" s="178">
        <f t="shared" si="155"/>
        <v>0</v>
      </c>
      <c r="M379" s="178">
        <f t="shared" si="155"/>
        <v>0</v>
      </c>
      <c r="N379" s="178">
        <f t="shared" si="155"/>
        <v>0</v>
      </c>
      <c r="O379" s="178">
        <f t="shared" si="155"/>
        <v>0</v>
      </c>
      <c r="P379" s="178">
        <f t="shared" si="155"/>
        <v>0</v>
      </c>
      <c r="Q379" s="178">
        <f t="shared" si="155"/>
        <v>0</v>
      </c>
      <c r="R379" s="178">
        <f t="shared" si="155"/>
        <v>0</v>
      </c>
      <c r="S379" s="178">
        <f t="shared" si="155"/>
        <v>0</v>
      </c>
      <c r="T379" s="178">
        <f t="shared" si="155"/>
        <v>0</v>
      </c>
      <c r="U379" s="178">
        <f t="shared" si="155"/>
        <v>0</v>
      </c>
      <c r="V379" s="178">
        <f t="shared" si="155"/>
        <v>0</v>
      </c>
      <c r="W379" s="178">
        <f t="shared" si="155"/>
        <v>0</v>
      </c>
      <c r="X379" s="178">
        <f t="shared" si="155"/>
        <v>0</v>
      </c>
      <c r="Y379" s="178">
        <f t="shared" si="155"/>
        <v>0</v>
      </c>
      <c r="Z379" s="178">
        <f t="shared" si="155"/>
        <v>0</v>
      </c>
      <c r="AA379" s="178">
        <f t="shared" si="155"/>
        <v>0</v>
      </c>
      <c r="AB379" s="178">
        <f t="shared" si="155"/>
        <v>0</v>
      </c>
      <c r="AC379" s="178">
        <f t="shared" si="155"/>
        <v>0</v>
      </c>
      <c r="AD379" s="178">
        <f t="shared" si="155"/>
        <v>0</v>
      </c>
      <c r="AE379" s="178">
        <f t="shared" si="155"/>
        <v>0</v>
      </c>
      <c r="AF379" s="178">
        <f t="shared" si="155"/>
        <v>0</v>
      </c>
      <c r="AG379" s="178">
        <f t="shared" si="155"/>
        <v>0</v>
      </c>
      <c r="AH379" s="178">
        <f t="shared" si="155"/>
        <v>0</v>
      </c>
      <c r="AI379" s="178">
        <f t="shared" si="155"/>
        <v>0</v>
      </c>
      <c r="AJ379" s="178">
        <f t="shared" si="155"/>
        <v>0</v>
      </c>
      <c r="AK379" s="178">
        <f t="shared" si="155"/>
        <v>0</v>
      </c>
      <c r="AL379" s="178">
        <f t="shared" si="155"/>
        <v>0</v>
      </c>
      <c r="AM379" s="178">
        <f t="shared" si="155"/>
        <v>0</v>
      </c>
      <c r="AN379" s="178">
        <f t="shared" si="155"/>
        <v>0</v>
      </c>
      <c r="AO379" s="178">
        <f t="shared" si="155"/>
        <v>0</v>
      </c>
      <c r="AP379" s="178">
        <f t="shared" si="155"/>
        <v>0</v>
      </c>
    </row>
    <row r="380" spans="1:42" x14ac:dyDescent="0.2">
      <c r="A380" s="4">
        <f>A379+1</f>
        <v>2</v>
      </c>
      <c r="B380" s="176">
        <f t="shared" si="154"/>
        <v>0</v>
      </c>
      <c r="C380" s="178">
        <f t="shared" ref="C380:AP380" si="156">LOOKUP(C368,$B$311:$AP$311,$B$312:$AP$312)/100*$B716</f>
        <v>0</v>
      </c>
      <c r="D380" s="178">
        <f t="shared" si="156"/>
        <v>0</v>
      </c>
      <c r="E380" s="178">
        <f t="shared" si="156"/>
        <v>0</v>
      </c>
      <c r="F380" s="178">
        <f t="shared" si="156"/>
        <v>0</v>
      </c>
      <c r="G380" s="178">
        <f t="shared" si="156"/>
        <v>0</v>
      </c>
      <c r="H380" s="178">
        <f t="shared" si="156"/>
        <v>0</v>
      </c>
      <c r="I380" s="178">
        <f t="shared" si="156"/>
        <v>0</v>
      </c>
      <c r="J380" s="178">
        <f t="shared" si="156"/>
        <v>0</v>
      </c>
      <c r="K380" s="178">
        <f t="shared" si="156"/>
        <v>0</v>
      </c>
      <c r="L380" s="178">
        <f t="shared" si="156"/>
        <v>0</v>
      </c>
      <c r="M380" s="178">
        <f t="shared" si="156"/>
        <v>0</v>
      </c>
      <c r="N380" s="178">
        <f t="shared" si="156"/>
        <v>0</v>
      </c>
      <c r="O380" s="178">
        <f t="shared" si="156"/>
        <v>0</v>
      </c>
      <c r="P380" s="178">
        <f t="shared" si="156"/>
        <v>0</v>
      </c>
      <c r="Q380" s="178">
        <f t="shared" si="156"/>
        <v>0</v>
      </c>
      <c r="R380" s="178">
        <f t="shared" si="156"/>
        <v>0</v>
      </c>
      <c r="S380" s="178">
        <f t="shared" si="156"/>
        <v>0</v>
      </c>
      <c r="T380" s="178">
        <f t="shared" si="156"/>
        <v>0</v>
      </c>
      <c r="U380" s="178">
        <f t="shared" si="156"/>
        <v>0</v>
      </c>
      <c r="V380" s="178">
        <f t="shared" si="156"/>
        <v>0</v>
      </c>
      <c r="W380" s="178">
        <f t="shared" si="156"/>
        <v>0</v>
      </c>
      <c r="X380" s="178">
        <f t="shared" si="156"/>
        <v>0</v>
      </c>
      <c r="Y380" s="178">
        <f t="shared" si="156"/>
        <v>0</v>
      </c>
      <c r="Z380" s="178">
        <f t="shared" si="156"/>
        <v>0</v>
      </c>
      <c r="AA380" s="178">
        <f t="shared" si="156"/>
        <v>0</v>
      </c>
      <c r="AB380" s="178">
        <f t="shared" si="156"/>
        <v>0</v>
      </c>
      <c r="AC380" s="178">
        <f t="shared" si="156"/>
        <v>0</v>
      </c>
      <c r="AD380" s="178">
        <f t="shared" si="156"/>
        <v>0</v>
      </c>
      <c r="AE380" s="178">
        <f t="shared" si="156"/>
        <v>0</v>
      </c>
      <c r="AF380" s="178">
        <f t="shared" si="156"/>
        <v>0</v>
      </c>
      <c r="AG380" s="178">
        <f t="shared" si="156"/>
        <v>0</v>
      </c>
      <c r="AH380" s="178">
        <f t="shared" si="156"/>
        <v>0</v>
      </c>
      <c r="AI380" s="178">
        <f t="shared" si="156"/>
        <v>0</v>
      </c>
      <c r="AJ380" s="178">
        <f t="shared" si="156"/>
        <v>0</v>
      </c>
      <c r="AK380" s="178">
        <f t="shared" si="156"/>
        <v>0</v>
      </c>
      <c r="AL380" s="178">
        <f t="shared" si="156"/>
        <v>0</v>
      </c>
      <c r="AM380" s="178">
        <f t="shared" si="156"/>
        <v>0</v>
      </c>
      <c r="AN380" s="178">
        <f t="shared" si="156"/>
        <v>0</v>
      </c>
      <c r="AO380" s="178">
        <f t="shared" si="156"/>
        <v>0</v>
      </c>
      <c r="AP380" s="178">
        <f t="shared" si="156"/>
        <v>0</v>
      </c>
    </row>
    <row r="381" spans="1:42" x14ac:dyDescent="0.2">
      <c r="A381" s="4">
        <f t="shared" ref="A381:A388" si="157">A380+1</f>
        <v>3</v>
      </c>
      <c r="B381" s="176">
        <f t="shared" si="154"/>
        <v>0</v>
      </c>
      <c r="C381" s="178">
        <f t="shared" ref="C381:AP381" si="158">LOOKUP(C369,$B$311:$AP$311,$B$312:$AP$312)/100*$B717</f>
        <v>0</v>
      </c>
      <c r="D381" s="178">
        <f t="shared" si="158"/>
        <v>0</v>
      </c>
      <c r="E381" s="178">
        <f t="shared" si="158"/>
        <v>0</v>
      </c>
      <c r="F381" s="178">
        <f t="shared" si="158"/>
        <v>0</v>
      </c>
      <c r="G381" s="178">
        <f t="shared" si="158"/>
        <v>0</v>
      </c>
      <c r="H381" s="178">
        <f t="shared" si="158"/>
        <v>0</v>
      </c>
      <c r="I381" s="178">
        <f t="shared" si="158"/>
        <v>0</v>
      </c>
      <c r="J381" s="178">
        <f t="shared" si="158"/>
        <v>0</v>
      </c>
      <c r="K381" s="178">
        <f t="shared" si="158"/>
        <v>0</v>
      </c>
      <c r="L381" s="178">
        <f t="shared" si="158"/>
        <v>0</v>
      </c>
      <c r="M381" s="178">
        <f t="shared" si="158"/>
        <v>0</v>
      </c>
      <c r="N381" s="178">
        <f t="shared" si="158"/>
        <v>0</v>
      </c>
      <c r="O381" s="178">
        <f t="shared" si="158"/>
        <v>0</v>
      </c>
      <c r="P381" s="178">
        <f t="shared" si="158"/>
        <v>0</v>
      </c>
      <c r="Q381" s="178">
        <f t="shared" si="158"/>
        <v>0</v>
      </c>
      <c r="R381" s="178">
        <f t="shared" si="158"/>
        <v>0</v>
      </c>
      <c r="S381" s="178">
        <f t="shared" si="158"/>
        <v>0</v>
      </c>
      <c r="T381" s="178">
        <f t="shared" si="158"/>
        <v>0</v>
      </c>
      <c r="U381" s="178">
        <f t="shared" si="158"/>
        <v>0</v>
      </c>
      <c r="V381" s="178">
        <f t="shared" si="158"/>
        <v>0</v>
      </c>
      <c r="W381" s="178">
        <f t="shared" si="158"/>
        <v>0</v>
      </c>
      <c r="X381" s="178">
        <f t="shared" si="158"/>
        <v>0</v>
      </c>
      <c r="Y381" s="178">
        <f t="shared" si="158"/>
        <v>0</v>
      </c>
      <c r="Z381" s="178">
        <f t="shared" si="158"/>
        <v>0</v>
      </c>
      <c r="AA381" s="178">
        <f t="shared" si="158"/>
        <v>0</v>
      </c>
      <c r="AB381" s="178">
        <f t="shared" si="158"/>
        <v>0</v>
      </c>
      <c r="AC381" s="178">
        <f t="shared" si="158"/>
        <v>0</v>
      </c>
      <c r="AD381" s="178">
        <f t="shared" si="158"/>
        <v>0</v>
      </c>
      <c r="AE381" s="178">
        <f t="shared" si="158"/>
        <v>0</v>
      </c>
      <c r="AF381" s="178">
        <f t="shared" si="158"/>
        <v>0</v>
      </c>
      <c r="AG381" s="178">
        <f t="shared" si="158"/>
        <v>0</v>
      </c>
      <c r="AH381" s="178">
        <f t="shared" si="158"/>
        <v>0</v>
      </c>
      <c r="AI381" s="178">
        <f t="shared" si="158"/>
        <v>0</v>
      </c>
      <c r="AJ381" s="178">
        <f t="shared" si="158"/>
        <v>0</v>
      </c>
      <c r="AK381" s="178">
        <f t="shared" si="158"/>
        <v>0</v>
      </c>
      <c r="AL381" s="178">
        <f t="shared" si="158"/>
        <v>0</v>
      </c>
      <c r="AM381" s="178">
        <f t="shared" si="158"/>
        <v>0</v>
      </c>
      <c r="AN381" s="178">
        <f t="shared" si="158"/>
        <v>0</v>
      </c>
      <c r="AO381" s="178">
        <f t="shared" si="158"/>
        <v>0</v>
      </c>
      <c r="AP381" s="178">
        <f t="shared" si="158"/>
        <v>0</v>
      </c>
    </row>
    <row r="382" spans="1:42" x14ac:dyDescent="0.2">
      <c r="A382" s="4">
        <f t="shared" si="157"/>
        <v>4</v>
      </c>
      <c r="B382" s="176">
        <f t="shared" si="154"/>
        <v>0</v>
      </c>
      <c r="C382" s="178">
        <f t="shared" ref="C382:AP382" si="159">LOOKUP(C370,$B$311:$AP$311,$B$312:$AP$312)/100*$B718</f>
        <v>0</v>
      </c>
      <c r="D382" s="178">
        <f t="shared" si="159"/>
        <v>0</v>
      </c>
      <c r="E382" s="178">
        <f t="shared" si="159"/>
        <v>0</v>
      </c>
      <c r="F382" s="178">
        <f t="shared" si="159"/>
        <v>0</v>
      </c>
      <c r="G382" s="178">
        <f t="shared" si="159"/>
        <v>0</v>
      </c>
      <c r="H382" s="178">
        <f t="shared" si="159"/>
        <v>0</v>
      </c>
      <c r="I382" s="178">
        <f t="shared" si="159"/>
        <v>0</v>
      </c>
      <c r="J382" s="178">
        <f t="shared" si="159"/>
        <v>0</v>
      </c>
      <c r="K382" s="178">
        <f t="shared" si="159"/>
        <v>0</v>
      </c>
      <c r="L382" s="178">
        <f t="shared" si="159"/>
        <v>0</v>
      </c>
      <c r="M382" s="178">
        <f t="shared" si="159"/>
        <v>0</v>
      </c>
      <c r="N382" s="178">
        <f t="shared" si="159"/>
        <v>0</v>
      </c>
      <c r="O382" s="178">
        <f t="shared" si="159"/>
        <v>0</v>
      </c>
      <c r="P382" s="178">
        <f t="shared" si="159"/>
        <v>0</v>
      </c>
      <c r="Q382" s="178">
        <f t="shared" si="159"/>
        <v>0</v>
      </c>
      <c r="R382" s="178">
        <f t="shared" si="159"/>
        <v>0</v>
      </c>
      <c r="S382" s="178">
        <f t="shared" si="159"/>
        <v>0</v>
      </c>
      <c r="T382" s="178">
        <f t="shared" si="159"/>
        <v>0</v>
      </c>
      <c r="U382" s="178">
        <f t="shared" si="159"/>
        <v>0</v>
      </c>
      <c r="V382" s="178">
        <f t="shared" si="159"/>
        <v>0</v>
      </c>
      <c r="W382" s="178">
        <f t="shared" si="159"/>
        <v>0</v>
      </c>
      <c r="X382" s="178">
        <f t="shared" si="159"/>
        <v>0</v>
      </c>
      <c r="Y382" s="178">
        <f t="shared" si="159"/>
        <v>0</v>
      </c>
      <c r="Z382" s="178">
        <f t="shared" si="159"/>
        <v>0</v>
      </c>
      <c r="AA382" s="178">
        <f t="shared" si="159"/>
        <v>0</v>
      </c>
      <c r="AB382" s="178">
        <f t="shared" si="159"/>
        <v>0</v>
      </c>
      <c r="AC382" s="178">
        <f t="shared" si="159"/>
        <v>0</v>
      </c>
      <c r="AD382" s="178">
        <f t="shared" si="159"/>
        <v>0</v>
      </c>
      <c r="AE382" s="178">
        <f t="shared" si="159"/>
        <v>0</v>
      </c>
      <c r="AF382" s="178">
        <f t="shared" si="159"/>
        <v>0</v>
      </c>
      <c r="AG382" s="178">
        <f t="shared" si="159"/>
        <v>0</v>
      </c>
      <c r="AH382" s="178">
        <f t="shared" si="159"/>
        <v>0</v>
      </c>
      <c r="AI382" s="178">
        <f t="shared" si="159"/>
        <v>0</v>
      </c>
      <c r="AJ382" s="178">
        <f t="shared" si="159"/>
        <v>0</v>
      </c>
      <c r="AK382" s="178">
        <f t="shared" si="159"/>
        <v>0</v>
      </c>
      <c r="AL382" s="178">
        <f t="shared" si="159"/>
        <v>0</v>
      </c>
      <c r="AM382" s="178">
        <f t="shared" si="159"/>
        <v>0</v>
      </c>
      <c r="AN382" s="178">
        <f t="shared" si="159"/>
        <v>0</v>
      </c>
      <c r="AO382" s="178">
        <f t="shared" si="159"/>
        <v>0</v>
      </c>
      <c r="AP382" s="178">
        <f t="shared" si="159"/>
        <v>0</v>
      </c>
    </row>
    <row r="383" spans="1:42" x14ac:dyDescent="0.2">
      <c r="A383" s="4">
        <f t="shared" si="157"/>
        <v>5</v>
      </c>
      <c r="B383" s="176">
        <f t="shared" si="154"/>
        <v>0</v>
      </c>
      <c r="C383" s="178">
        <f t="shared" ref="C383:AP383" si="160">LOOKUP(C371,$B$311:$AP$311,$B$312:$AP$312)/100*$B719</f>
        <v>0</v>
      </c>
      <c r="D383" s="178">
        <f t="shared" si="160"/>
        <v>0</v>
      </c>
      <c r="E383" s="178">
        <f t="shared" si="160"/>
        <v>0</v>
      </c>
      <c r="F383" s="178">
        <f t="shared" si="160"/>
        <v>0</v>
      </c>
      <c r="G383" s="178">
        <f t="shared" si="160"/>
        <v>0</v>
      </c>
      <c r="H383" s="178">
        <f t="shared" si="160"/>
        <v>0</v>
      </c>
      <c r="I383" s="178">
        <f t="shared" si="160"/>
        <v>0</v>
      </c>
      <c r="J383" s="178">
        <f t="shared" si="160"/>
        <v>0</v>
      </c>
      <c r="K383" s="178">
        <f t="shared" si="160"/>
        <v>0</v>
      </c>
      <c r="L383" s="178">
        <f t="shared" si="160"/>
        <v>0</v>
      </c>
      <c r="M383" s="178">
        <f t="shared" si="160"/>
        <v>0</v>
      </c>
      <c r="N383" s="178">
        <f t="shared" si="160"/>
        <v>0</v>
      </c>
      <c r="O383" s="178">
        <f t="shared" si="160"/>
        <v>0</v>
      </c>
      <c r="P383" s="178">
        <f t="shared" si="160"/>
        <v>0</v>
      </c>
      <c r="Q383" s="178">
        <f t="shared" si="160"/>
        <v>0</v>
      </c>
      <c r="R383" s="178">
        <f t="shared" si="160"/>
        <v>0</v>
      </c>
      <c r="S383" s="178">
        <f t="shared" si="160"/>
        <v>0</v>
      </c>
      <c r="T383" s="178">
        <f t="shared" si="160"/>
        <v>0</v>
      </c>
      <c r="U383" s="178">
        <f t="shared" si="160"/>
        <v>0</v>
      </c>
      <c r="V383" s="178">
        <f t="shared" si="160"/>
        <v>0</v>
      </c>
      <c r="W383" s="178">
        <f t="shared" si="160"/>
        <v>0</v>
      </c>
      <c r="X383" s="178">
        <f t="shared" si="160"/>
        <v>0</v>
      </c>
      <c r="Y383" s="178">
        <f t="shared" si="160"/>
        <v>0</v>
      </c>
      <c r="Z383" s="178">
        <f t="shared" si="160"/>
        <v>0</v>
      </c>
      <c r="AA383" s="178">
        <f t="shared" si="160"/>
        <v>0</v>
      </c>
      <c r="AB383" s="178">
        <f t="shared" si="160"/>
        <v>0</v>
      </c>
      <c r="AC383" s="178">
        <f t="shared" si="160"/>
        <v>0</v>
      </c>
      <c r="AD383" s="178">
        <f t="shared" si="160"/>
        <v>0</v>
      </c>
      <c r="AE383" s="178">
        <f t="shared" si="160"/>
        <v>0</v>
      </c>
      <c r="AF383" s="178">
        <f t="shared" si="160"/>
        <v>0</v>
      </c>
      <c r="AG383" s="178">
        <f t="shared" si="160"/>
        <v>0</v>
      </c>
      <c r="AH383" s="178">
        <f t="shared" si="160"/>
        <v>0</v>
      </c>
      <c r="AI383" s="178">
        <f t="shared" si="160"/>
        <v>0</v>
      </c>
      <c r="AJ383" s="178">
        <f t="shared" si="160"/>
        <v>0</v>
      </c>
      <c r="AK383" s="178">
        <f t="shared" si="160"/>
        <v>0</v>
      </c>
      <c r="AL383" s="178">
        <f t="shared" si="160"/>
        <v>0</v>
      </c>
      <c r="AM383" s="178">
        <f t="shared" si="160"/>
        <v>0</v>
      </c>
      <c r="AN383" s="178">
        <f t="shared" si="160"/>
        <v>0</v>
      </c>
      <c r="AO383" s="178">
        <f t="shared" si="160"/>
        <v>0</v>
      </c>
      <c r="AP383" s="178">
        <f t="shared" si="160"/>
        <v>0</v>
      </c>
    </row>
    <row r="384" spans="1:42" x14ac:dyDescent="0.2">
      <c r="A384" s="4">
        <f t="shared" si="157"/>
        <v>6</v>
      </c>
      <c r="B384" s="176">
        <f t="shared" si="154"/>
        <v>0</v>
      </c>
      <c r="C384" s="178">
        <f t="shared" ref="C384:AP384" si="161">LOOKUP(C372,$B$311:$AP$311,$B$312:$AP$312)/100*$B720</f>
        <v>0</v>
      </c>
      <c r="D384" s="178">
        <f t="shared" si="161"/>
        <v>0</v>
      </c>
      <c r="E384" s="178">
        <f t="shared" si="161"/>
        <v>0</v>
      </c>
      <c r="F384" s="178">
        <f t="shared" si="161"/>
        <v>0</v>
      </c>
      <c r="G384" s="178">
        <f t="shared" si="161"/>
        <v>0</v>
      </c>
      <c r="H384" s="178">
        <f t="shared" si="161"/>
        <v>0</v>
      </c>
      <c r="I384" s="178">
        <f t="shared" si="161"/>
        <v>0</v>
      </c>
      <c r="J384" s="178">
        <f t="shared" si="161"/>
        <v>0</v>
      </c>
      <c r="K384" s="178">
        <f t="shared" si="161"/>
        <v>0</v>
      </c>
      <c r="L384" s="178">
        <f t="shared" si="161"/>
        <v>0</v>
      </c>
      <c r="M384" s="178">
        <f t="shared" si="161"/>
        <v>0</v>
      </c>
      <c r="N384" s="178">
        <f t="shared" si="161"/>
        <v>0</v>
      </c>
      <c r="O384" s="178">
        <f t="shared" si="161"/>
        <v>0</v>
      </c>
      <c r="P384" s="178">
        <f t="shared" si="161"/>
        <v>0</v>
      </c>
      <c r="Q384" s="178">
        <f t="shared" si="161"/>
        <v>0</v>
      </c>
      <c r="R384" s="178">
        <f t="shared" si="161"/>
        <v>0</v>
      </c>
      <c r="S384" s="178">
        <f t="shared" si="161"/>
        <v>0</v>
      </c>
      <c r="T384" s="178">
        <f t="shared" si="161"/>
        <v>0</v>
      </c>
      <c r="U384" s="178">
        <f t="shared" si="161"/>
        <v>0</v>
      </c>
      <c r="V384" s="178">
        <f t="shared" si="161"/>
        <v>0</v>
      </c>
      <c r="W384" s="178">
        <f t="shared" si="161"/>
        <v>0</v>
      </c>
      <c r="X384" s="178">
        <f t="shared" si="161"/>
        <v>0</v>
      </c>
      <c r="Y384" s="178">
        <f t="shared" si="161"/>
        <v>0</v>
      </c>
      <c r="Z384" s="178">
        <f t="shared" si="161"/>
        <v>0</v>
      </c>
      <c r="AA384" s="178">
        <f t="shared" si="161"/>
        <v>0</v>
      </c>
      <c r="AB384" s="178">
        <f t="shared" si="161"/>
        <v>0</v>
      </c>
      <c r="AC384" s="178">
        <f t="shared" si="161"/>
        <v>0</v>
      </c>
      <c r="AD384" s="178">
        <f t="shared" si="161"/>
        <v>0</v>
      </c>
      <c r="AE384" s="178">
        <f t="shared" si="161"/>
        <v>0</v>
      </c>
      <c r="AF384" s="178">
        <f t="shared" si="161"/>
        <v>0</v>
      </c>
      <c r="AG384" s="178">
        <f t="shared" si="161"/>
        <v>0</v>
      </c>
      <c r="AH384" s="178">
        <f t="shared" si="161"/>
        <v>0</v>
      </c>
      <c r="AI384" s="178">
        <f t="shared" si="161"/>
        <v>0</v>
      </c>
      <c r="AJ384" s="178">
        <f t="shared" si="161"/>
        <v>0</v>
      </c>
      <c r="AK384" s="178">
        <f t="shared" si="161"/>
        <v>0</v>
      </c>
      <c r="AL384" s="178">
        <f t="shared" si="161"/>
        <v>0</v>
      </c>
      <c r="AM384" s="178">
        <f t="shared" si="161"/>
        <v>0</v>
      </c>
      <c r="AN384" s="178">
        <f t="shared" si="161"/>
        <v>0</v>
      </c>
      <c r="AO384" s="178">
        <f t="shared" si="161"/>
        <v>0</v>
      </c>
      <c r="AP384" s="178">
        <f t="shared" si="161"/>
        <v>0</v>
      </c>
    </row>
    <row r="385" spans="1:42" x14ac:dyDescent="0.2">
      <c r="A385" s="4">
        <f t="shared" si="157"/>
        <v>7</v>
      </c>
      <c r="B385" s="176">
        <f t="shared" si="154"/>
        <v>0</v>
      </c>
      <c r="C385" s="178">
        <f t="shared" ref="C385:AP385" si="162">LOOKUP(C373,$B$311:$AP$311,$B$312:$AP$312)/100*$B721</f>
        <v>0</v>
      </c>
      <c r="D385" s="178">
        <f t="shared" si="162"/>
        <v>0</v>
      </c>
      <c r="E385" s="178">
        <f t="shared" si="162"/>
        <v>0</v>
      </c>
      <c r="F385" s="178">
        <f t="shared" si="162"/>
        <v>0</v>
      </c>
      <c r="G385" s="178">
        <f t="shared" si="162"/>
        <v>0</v>
      </c>
      <c r="H385" s="178">
        <f t="shared" si="162"/>
        <v>0</v>
      </c>
      <c r="I385" s="178">
        <f t="shared" si="162"/>
        <v>0</v>
      </c>
      <c r="J385" s="178">
        <f t="shared" si="162"/>
        <v>0</v>
      </c>
      <c r="K385" s="178">
        <f t="shared" si="162"/>
        <v>0</v>
      </c>
      <c r="L385" s="178">
        <f t="shared" si="162"/>
        <v>0</v>
      </c>
      <c r="M385" s="178">
        <f t="shared" si="162"/>
        <v>0</v>
      </c>
      <c r="N385" s="178">
        <f t="shared" si="162"/>
        <v>0</v>
      </c>
      <c r="O385" s="178">
        <f t="shared" si="162"/>
        <v>0</v>
      </c>
      <c r="P385" s="178">
        <f t="shared" si="162"/>
        <v>0</v>
      </c>
      <c r="Q385" s="178">
        <f t="shared" si="162"/>
        <v>0</v>
      </c>
      <c r="R385" s="178">
        <f t="shared" si="162"/>
        <v>0</v>
      </c>
      <c r="S385" s="178">
        <f t="shared" si="162"/>
        <v>0</v>
      </c>
      <c r="T385" s="178">
        <f t="shared" si="162"/>
        <v>0</v>
      </c>
      <c r="U385" s="178">
        <f t="shared" si="162"/>
        <v>0</v>
      </c>
      <c r="V385" s="178">
        <f t="shared" si="162"/>
        <v>0</v>
      </c>
      <c r="W385" s="178">
        <f t="shared" si="162"/>
        <v>0</v>
      </c>
      <c r="X385" s="178">
        <f t="shared" si="162"/>
        <v>0</v>
      </c>
      <c r="Y385" s="178">
        <f t="shared" si="162"/>
        <v>0</v>
      </c>
      <c r="Z385" s="178">
        <f t="shared" si="162"/>
        <v>0</v>
      </c>
      <c r="AA385" s="178">
        <f t="shared" si="162"/>
        <v>0</v>
      </c>
      <c r="AB385" s="178">
        <f t="shared" si="162"/>
        <v>0</v>
      </c>
      <c r="AC385" s="178">
        <f t="shared" si="162"/>
        <v>0</v>
      </c>
      <c r="AD385" s="178">
        <f t="shared" si="162"/>
        <v>0</v>
      </c>
      <c r="AE385" s="178">
        <f t="shared" si="162"/>
        <v>0</v>
      </c>
      <c r="AF385" s="178">
        <f t="shared" si="162"/>
        <v>0</v>
      </c>
      <c r="AG385" s="178">
        <f t="shared" si="162"/>
        <v>0</v>
      </c>
      <c r="AH385" s="178">
        <f t="shared" si="162"/>
        <v>0</v>
      </c>
      <c r="AI385" s="178">
        <f t="shared" si="162"/>
        <v>0</v>
      </c>
      <c r="AJ385" s="178">
        <f t="shared" si="162"/>
        <v>0</v>
      </c>
      <c r="AK385" s="178">
        <f t="shared" si="162"/>
        <v>0</v>
      </c>
      <c r="AL385" s="178">
        <f t="shared" si="162"/>
        <v>0</v>
      </c>
      <c r="AM385" s="178">
        <f t="shared" si="162"/>
        <v>0</v>
      </c>
      <c r="AN385" s="178">
        <f t="shared" si="162"/>
        <v>0</v>
      </c>
      <c r="AO385" s="178">
        <f t="shared" si="162"/>
        <v>0</v>
      </c>
      <c r="AP385" s="178">
        <f t="shared" si="162"/>
        <v>0</v>
      </c>
    </row>
    <row r="386" spans="1:42" x14ac:dyDescent="0.2">
      <c r="A386" s="4">
        <f t="shared" si="157"/>
        <v>8</v>
      </c>
      <c r="B386" s="176">
        <f t="shared" si="154"/>
        <v>0</v>
      </c>
      <c r="C386" s="178">
        <f t="shared" ref="C386:AP386" si="163">LOOKUP(C374,$B$311:$AP$311,$B$312:$AP$312)/100*$B722</f>
        <v>0</v>
      </c>
      <c r="D386" s="178">
        <f t="shared" si="163"/>
        <v>0</v>
      </c>
      <c r="E386" s="178">
        <f t="shared" si="163"/>
        <v>0</v>
      </c>
      <c r="F386" s="178">
        <f t="shared" si="163"/>
        <v>0</v>
      </c>
      <c r="G386" s="178">
        <f t="shared" si="163"/>
        <v>0</v>
      </c>
      <c r="H386" s="178">
        <f t="shared" si="163"/>
        <v>0</v>
      </c>
      <c r="I386" s="178">
        <f t="shared" si="163"/>
        <v>0</v>
      </c>
      <c r="J386" s="178">
        <f t="shared" si="163"/>
        <v>0</v>
      </c>
      <c r="K386" s="178">
        <f t="shared" si="163"/>
        <v>0</v>
      </c>
      <c r="L386" s="178">
        <f t="shared" si="163"/>
        <v>0</v>
      </c>
      <c r="M386" s="178">
        <f t="shared" si="163"/>
        <v>0</v>
      </c>
      <c r="N386" s="178">
        <f t="shared" si="163"/>
        <v>0</v>
      </c>
      <c r="O386" s="178">
        <f t="shared" si="163"/>
        <v>0</v>
      </c>
      <c r="P386" s="178">
        <f t="shared" si="163"/>
        <v>0</v>
      </c>
      <c r="Q386" s="178">
        <f t="shared" si="163"/>
        <v>0</v>
      </c>
      <c r="R386" s="178">
        <f t="shared" si="163"/>
        <v>0</v>
      </c>
      <c r="S386" s="178">
        <f t="shared" si="163"/>
        <v>0</v>
      </c>
      <c r="T386" s="178">
        <f t="shared" si="163"/>
        <v>0</v>
      </c>
      <c r="U386" s="178">
        <f t="shared" si="163"/>
        <v>0</v>
      </c>
      <c r="V386" s="178">
        <f t="shared" si="163"/>
        <v>0</v>
      </c>
      <c r="W386" s="178">
        <f t="shared" si="163"/>
        <v>0</v>
      </c>
      <c r="X386" s="178">
        <f t="shared" si="163"/>
        <v>0</v>
      </c>
      <c r="Y386" s="178">
        <f t="shared" si="163"/>
        <v>0</v>
      </c>
      <c r="Z386" s="178">
        <f t="shared" si="163"/>
        <v>0</v>
      </c>
      <c r="AA386" s="178">
        <f t="shared" si="163"/>
        <v>0</v>
      </c>
      <c r="AB386" s="178">
        <f t="shared" si="163"/>
        <v>0</v>
      </c>
      <c r="AC386" s="178">
        <f t="shared" si="163"/>
        <v>0</v>
      </c>
      <c r="AD386" s="178">
        <f t="shared" si="163"/>
        <v>0</v>
      </c>
      <c r="AE386" s="178">
        <f t="shared" si="163"/>
        <v>0</v>
      </c>
      <c r="AF386" s="178">
        <f t="shared" si="163"/>
        <v>0</v>
      </c>
      <c r="AG386" s="178">
        <f t="shared" si="163"/>
        <v>0</v>
      </c>
      <c r="AH386" s="178">
        <f t="shared" si="163"/>
        <v>0</v>
      </c>
      <c r="AI386" s="178">
        <f t="shared" si="163"/>
        <v>0</v>
      </c>
      <c r="AJ386" s="178">
        <f t="shared" si="163"/>
        <v>0</v>
      </c>
      <c r="AK386" s="178">
        <f t="shared" si="163"/>
        <v>0</v>
      </c>
      <c r="AL386" s="178">
        <f t="shared" si="163"/>
        <v>0</v>
      </c>
      <c r="AM386" s="178">
        <f t="shared" si="163"/>
        <v>0</v>
      </c>
      <c r="AN386" s="178">
        <f t="shared" si="163"/>
        <v>0</v>
      </c>
      <c r="AO386" s="178">
        <f t="shared" si="163"/>
        <v>0</v>
      </c>
      <c r="AP386" s="178">
        <f t="shared" si="163"/>
        <v>0</v>
      </c>
    </row>
    <row r="387" spans="1:42" x14ac:dyDescent="0.2">
      <c r="A387" s="4">
        <f>A386+1</f>
        <v>9</v>
      </c>
      <c r="B387" s="176">
        <f t="shared" si="154"/>
        <v>0</v>
      </c>
      <c r="C387" s="178">
        <f t="shared" ref="C387:AP387" si="164">LOOKUP(C375,$B$311:$AP$311,$B$312:$AP$312)/100*$B723</f>
        <v>0</v>
      </c>
      <c r="D387" s="178">
        <f t="shared" si="164"/>
        <v>0</v>
      </c>
      <c r="E387" s="178">
        <f t="shared" si="164"/>
        <v>0</v>
      </c>
      <c r="F387" s="178">
        <f t="shared" si="164"/>
        <v>0</v>
      </c>
      <c r="G387" s="178">
        <f t="shared" si="164"/>
        <v>0</v>
      </c>
      <c r="H387" s="178">
        <f t="shared" si="164"/>
        <v>0</v>
      </c>
      <c r="I387" s="178">
        <f t="shared" si="164"/>
        <v>0</v>
      </c>
      <c r="J387" s="178">
        <f t="shared" si="164"/>
        <v>0</v>
      </c>
      <c r="K387" s="178">
        <f t="shared" si="164"/>
        <v>0</v>
      </c>
      <c r="L387" s="178">
        <f t="shared" si="164"/>
        <v>0</v>
      </c>
      <c r="M387" s="178">
        <f t="shared" si="164"/>
        <v>0</v>
      </c>
      <c r="N387" s="178">
        <f t="shared" si="164"/>
        <v>0</v>
      </c>
      <c r="O387" s="178">
        <f t="shared" si="164"/>
        <v>0</v>
      </c>
      <c r="P387" s="178">
        <f t="shared" si="164"/>
        <v>0</v>
      </c>
      <c r="Q387" s="178">
        <f t="shared" si="164"/>
        <v>0</v>
      </c>
      <c r="R387" s="178">
        <f t="shared" si="164"/>
        <v>0</v>
      </c>
      <c r="S387" s="178">
        <f t="shared" si="164"/>
        <v>0</v>
      </c>
      <c r="T387" s="178">
        <f t="shared" si="164"/>
        <v>0</v>
      </c>
      <c r="U387" s="178">
        <f t="shared" si="164"/>
        <v>0</v>
      </c>
      <c r="V387" s="178">
        <f t="shared" si="164"/>
        <v>0</v>
      </c>
      <c r="W387" s="178">
        <f t="shared" si="164"/>
        <v>0</v>
      </c>
      <c r="X387" s="178">
        <f t="shared" si="164"/>
        <v>0</v>
      </c>
      <c r="Y387" s="178">
        <f t="shared" si="164"/>
        <v>0</v>
      </c>
      <c r="Z387" s="178">
        <f t="shared" si="164"/>
        <v>0</v>
      </c>
      <c r="AA387" s="178">
        <f t="shared" si="164"/>
        <v>0</v>
      </c>
      <c r="AB387" s="178">
        <f t="shared" si="164"/>
        <v>0</v>
      </c>
      <c r="AC387" s="178">
        <f t="shared" si="164"/>
        <v>0</v>
      </c>
      <c r="AD387" s="178">
        <f t="shared" si="164"/>
        <v>0</v>
      </c>
      <c r="AE387" s="178">
        <f t="shared" si="164"/>
        <v>0</v>
      </c>
      <c r="AF387" s="178">
        <f t="shared" si="164"/>
        <v>0</v>
      </c>
      <c r="AG387" s="178">
        <f t="shared" si="164"/>
        <v>0</v>
      </c>
      <c r="AH387" s="178">
        <f t="shared" si="164"/>
        <v>0</v>
      </c>
      <c r="AI387" s="178">
        <f t="shared" si="164"/>
        <v>0</v>
      </c>
      <c r="AJ387" s="178">
        <f t="shared" si="164"/>
        <v>0</v>
      </c>
      <c r="AK387" s="178">
        <f t="shared" si="164"/>
        <v>0</v>
      </c>
      <c r="AL387" s="178">
        <f t="shared" si="164"/>
        <v>0</v>
      </c>
      <c r="AM387" s="178">
        <f t="shared" si="164"/>
        <v>0</v>
      </c>
      <c r="AN387" s="178">
        <f t="shared" si="164"/>
        <v>0</v>
      </c>
      <c r="AO387" s="178">
        <f t="shared" si="164"/>
        <v>0</v>
      </c>
      <c r="AP387" s="178">
        <f t="shared" si="164"/>
        <v>0</v>
      </c>
    </row>
    <row r="388" spans="1:42" x14ac:dyDescent="0.2">
      <c r="A388" s="4">
        <f t="shared" si="157"/>
        <v>10</v>
      </c>
      <c r="B388" s="176">
        <f t="shared" si="154"/>
        <v>0</v>
      </c>
      <c r="C388" s="178">
        <f t="shared" ref="C388:AP388" si="165">LOOKUP(C376,$B$311:$AP$311,$B$312:$AP$312)/100*$B724</f>
        <v>0</v>
      </c>
      <c r="D388" s="178">
        <f t="shared" si="165"/>
        <v>0</v>
      </c>
      <c r="E388" s="178">
        <f t="shared" si="165"/>
        <v>0</v>
      </c>
      <c r="F388" s="178">
        <f t="shared" si="165"/>
        <v>0</v>
      </c>
      <c r="G388" s="178">
        <f t="shared" si="165"/>
        <v>0</v>
      </c>
      <c r="H388" s="178">
        <f t="shared" si="165"/>
        <v>0</v>
      </c>
      <c r="I388" s="178">
        <f t="shared" si="165"/>
        <v>0</v>
      </c>
      <c r="J388" s="178">
        <f t="shared" si="165"/>
        <v>0</v>
      </c>
      <c r="K388" s="178">
        <f t="shared" si="165"/>
        <v>0</v>
      </c>
      <c r="L388" s="178">
        <f t="shared" si="165"/>
        <v>0</v>
      </c>
      <c r="M388" s="178">
        <f t="shared" si="165"/>
        <v>0</v>
      </c>
      <c r="N388" s="178">
        <f t="shared" si="165"/>
        <v>0</v>
      </c>
      <c r="O388" s="178">
        <f t="shared" si="165"/>
        <v>0</v>
      </c>
      <c r="P388" s="178">
        <f t="shared" si="165"/>
        <v>0</v>
      </c>
      <c r="Q388" s="178">
        <f t="shared" si="165"/>
        <v>0</v>
      </c>
      <c r="R388" s="178">
        <f t="shared" si="165"/>
        <v>0</v>
      </c>
      <c r="S388" s="178">
        <f t="shared" si="165"/>
        <v>0</v>
      </c>
      <c r="T388" s="178">
        <f t="shared" si="165"/>
        <v>0</v>
      </c>
      <c r="U388" s="178">
        <f t="shared" si="165"/>
        <v>0</v>
      </c>
      <c r="V388" s="178">
        <f t="shared" si="165"/>
        <v>0</v>
      </c>
      <c r="W388" s="178">
        <f t="shared" si="165"/>
        <v>0</v>
      </c>
      <c r="X388" s="178">
        <f t="shared" si="165"/>
        <v>0</v>
      </c>
      <c r="Y388" s="178">
        <f t="shared" si="165"/>
        <v>0</v>
      </c>
      <c r="Z388" s="178">
        <f t="shared" si="165"/>
        <v>0</v>
      </c>
      <c r="AA388" s="178">
        <f t="shared" si="165"/>
        <v>0</v>
      </c>
      <c r="AB388" s="178">
        <f t="shared" si="165"/>
        <v>0</v>
      </c>
      <c r="AC388" s="178">
        <f t="shared" si="165"/>
        <v>0</v>
      </c>
      <c r="AD388" s="178">
        <f t="shared" si="165"/>
        <v>0</v>
      </c>
      <c r="AE388" s="178">
        <f t="shared" si="165"/>
        <v>0</v>
      </c>
      <c r="AF388" s="178">
        <f t="shared" si="165"/>
        <v>0</v>
      </c>
      <c r="AG388" s="178">
        <f t="shared" si="165"/>
        <v>0</v>
      </c>
      <c r="AH388" s="178">
        <f t="shared" si="165"/>
        <v>0</v>
      </c>
      <c r="AI388" s="178">
        <f t="shared" si="165"/>
        <v>0</v>
      </c>
      <c r="AJ388" s="178">
        <f t="shared" si="165"/>
        <v>0</v>
      </c>
      <c r="AK388" s="178">
        <f t="shared" si="165"/>
        <v>0</v>
      </c>
      <c r="AL388" s="178">
        <f t="shared" si="165"/>
        <v>0</v>
      </c>
      <c r="AM388" s="178">
        <f t="shared" si="165"/>
        <v>0</v>
      </c>
      <c r="AN388" s="178">
        <f t="shared" si="165"/>
        <v>0</v>
      </c>
      <c r="AO388" s="178">
        <f t="shared" si="165"/>
        <v>0</v>
      </c>
      <c r="AP388" s="178">
        <f t="shared" si="165"/>
        <v>0</v>
      </c>
    </row>
    <row r="389" spans="1:42" ht="12" customHeight="1" x14ac:dyDescent="0.2">
      <c r="A389" s="27" t="s">
        <v>13</v>
      </c>
      <c r="B389" s="15"/>
      <c r="C389" s="161">
        <f>SUM(C379:C388)</f>
        <v>0</v>
      </c>
      <c r="D389" s="161">
        <f t="shared" ref="D389:AP389" si="166">SUM(D379:D388)</f>
        <v>0</v>
      </c>
      <c r="E389" s="161">
        <f t="shared" si="166"/>
        <v>0</v>
      </c>
      <c r="F389" s="161">
        <f t="shared" si="166"/>
        <v>0</v>
      </c>
      <c r="G389" s="161">
        <f t="shared" si="166"/>
        <v>0</v>
      </c>
      <c r="H389" s="161">
        <f t="shared" si="166"/>
        <v>0</v>
      </c>
      <c r="I389" s="161">
        <f t="shared" si="166"/>
        <v>0</v>
      </c>
      <c r="J389" s="161">
        <f t="shared" si="166"/>
        <v>0</v>
      </c>
      <c r="K389" s="161">
        <f t="shared" si="166"/>
        <v>0</v>
      </c>
      <c r="L389" s="161">
        <f t="shared" si="166"/>
        <v>0</v>
      </c>
      <c r="M389" s="161">
        <f t="shared" si="166"/>
        <v>0</v>
      </c>
      <c r="N389" s="161">
        <f t="shared" si="166"/>
        <v>0</v>
      </c>
      <c r="O389" s="161">
        <f t="shared" si="166"/>
        <v>0</v>
      </c>
      <c r="P389" s="161">
        <f t="shared" si="166"/>
        <v>0</v>
      </c>
      <c r="Q389" s="161">
        <f t="shared" si="166"/>
        <v>0</v>
      </c>
      <c r="R389" s="161">
        <f t="shared" si="166"/>
        <v>0</v>
      </c>
      <c r="S389" s="161">
        <f t="shared" si="166"/>
        <v>0</v>
      </c>
      <c r="T389" s="161">
        <f t="shared" si="166"/>
        <v>0</v>
      </c>
      <c r="U389" s="161">
        <f t="shared" si="166"/>
        <v>0</v>
      </c>
      <c r="V389" s="161">
        <f t="shared" si="166"/>
        <v>0</v>
      </c>
      <c r="W389" s="161">
        <f t="shared" si="166"/>
        <v>0</v>
      </c>
      <c r="X389" s="161">
        <f t="shared" si="166"/>
        <v>0</v>
      </c>
      <c r="Y389" s="161">
        <f t="shared" si="166"/>
        <v>0</v>
      </c>
      <c r="Z389" s="161">
        <f t="shared" si="166"/>
        <v>0</v>
      </c>
      <c r="AA389" s="161">
        <f t="shared" si="166"/>
        <v>0</v>
      </c>
      <c r="AB389" s="161">
        <f t="shared" si="166"/>
        <v>0</v>
      </c>
      <c r="AC389" s="161">
        <f t="shared" si="166"/>
        <v>0</v>
      </c>
      <c r="AD389" s="161">
        <f t="shared" si="166"/>
        <v>0</v>
      </c>
      <c r="AE389" s="161">
        <f t="shared" si="166"/>
        <v>0</v>
      </c>
      <c r="AF389" s="161">
        <f t="shared" si="166"/>
        <v>0</v>
      </c>
      <c r="AG389" s="161">
        <f t="shared" si="166"/>
        <v>0</v>
      </c>
      <c r="AH389" s="161">
        <f t="shared" si="166"/>
        <v>0</v>
      </c>
      <c r="AI389" s="161">
        <f t="shared" si="166"/>
        <v>0</v>
      </c>
      <c r="AJ389" s="161">
        <f t="shared" si="166"/>
        <v>0</v>
      </c>
      <c r="AK389" s="161">
        <f t="shared" si="166"/>
        <v>0</v>
      </c>
      <c r="AL389" s="161">
        <f t="shared" si="166"/>
        <v>0</v>
      </c>
      <c r="AM389" s="161">
        <f t="shared" si="166"/>
        <v>0</v>
      </c>
      <c r="AN389" s="161">
        <f t="shared" si="166"/>
        <v>0</v>
      </c>
      <c r="AO389" s="161">
        <f t="shared" si="166"/>
        <v>0</v>
      </c>
      <c r="AP389" s="161">
        <f t="shared" si="166"/>
        <v>0</v>
      </c>
    </row>
    <row r="390" spans="1:42" x14ac:dyDescent="0.2">
      <c r="A390" s="22"/>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row>
    <row r="391" spans="1:42" x14ac:dyDescent="0.2">
      <c r="A391" s="20" t="s">
        <v>94</v>
      </c>
    </row>
    <row r="392" spans="1:42" x14ac:dyDescent="0.2">
      <c r="A392" s="4" t="s">
        <v>21</v>
      </c>
      <c r="G392" s="329" t="s">
        <v>63</v>
      </c>
      <c r="H392" s="330"/>
      <c r="I392" s="330"/>
      <c r="J392" s="331"/>
      <c r="K392" s="332" t="s">
        <v>64</v>
      </c>
      <c r="L392" s="333"/>
    </row>
    <row r="393" spans="1:42" ht="51" x14ac:dyDescent="0.2">
      <c r="B393" s="14" t="s">
        <v>53</v>
      </c>
      <c r="C393" s="14" t="s">
        <v>49</v>
      </c>
      <c r="D393" s="14" t="s">
        <v>51</v>
      </c>
      <c r="E393" s="24" t="s">
        <v>52</v>
      </c>
      <c r="F393" s="14" t="s">
        <v>54</v>
      </c>
      <c r="G393" s="14" t="s">
        <v>58</v>
      </c>
      <c r="H393" s="14" t="s">
        <v>60</v>
      </c>
      <c r="I393" s="52" t="s">
        <v>59</v>
      </c>
      <c r="J393" s="14" t="s">
        <v>61</v>
      </c>
      <c r="K393" s="216" t="s">
        <v>59</v>
      </c>
      <c r="L393" s="142" t="s">
        <v>61</v>
      </c>
      <c r="M393" s="25" t="s">
        <v>65</v>
      </c>
      <c r="N393" s="25" t="s">
        <v>66</v>
      </c>
      <c r="O393" s="14" t="s">
        <v>55</v>
      </c>
      <c r="P393" s="141" t="s">
        <v>85</v>
      </c>
      <c r="Q393" s="14" t="s">
        <v>86</v>
      </c>
    </row>
    <row r="394" spans="1:42" x14ac:dyDescent="0.2">
      <c r="A394" s="22" t="str">
        <f t="shared" ref="A394:A399" si="167">A258</f>
        <v>5-yr MACRS</v>
      </c>
      <c r="B394" s="211">
        <f>IF(Inputs!$C$145=0,0,depr_alloc_macrs_5_percent*100/Inputs!$C$145)</f>
        <v>92.783505154639172</v>
      </c>
      <c r="C394" s="123">
        <f>-$B$114*depr_alloc_macrs_5_percent/100</f>
        <v>1423269.9337500001</v>
      </c>
      <c r="D394" s="123">
        <f t="shared" ref="D394:E400" si="168">$B394/100*D$401</f>
        <v>0</v>
      </c>
      <c r="E394" s="123">
        <f t="shared" si="168"/>
        <v>0</v>
      </c>
      <c r="F394" s="125">
        <f>C394-D394-E394</f>
        <v>1423269.9337500001</v>
      </c>
      <c r="G394" s="126">
        <f>IF(Inputs!F137="Yes",F394,0)</f>
        <v>1423269.9337500001</v>
      </c>
      <c r="H394" s="135">
        <f t="shared" ref="H394:H400" si="169">IF($G$401=0,0,G394/$G$401)*100</f>
        <v>100</v>
      </c>
      <c r="I394" s="128">
        <f t="shared" ref="I394:I400" si="170">$I$401*H394/100</f>
        <v>426980.980125</v>
      </c>
      <c r="J394" s="129">
        <f>I394*0.5</f>
        <v>213490.4900625</v>
      </c>
      <c r="K394" s="125">
        <f t="shared" ref="K394:K400" si="171">H394/100*$K$401</f>
        <v>0</v>
      </c>
      <c r="L394" s="125">
        <f>K394*0.5</f>
        <v>0</v>
      </c>
      <c r="M394" s="123">
        <f t="shared" ref="M394:M400" si="172">IF(itc_sta_amount_deprbas_fed="Yes",L258,0)+IF(itc_sta_percent_deprbas_fed="Yes",J258,0)</f>
        <v>0</v>
      </c>
      <c r="N394" s="123">
        <f t="shared" ref="N394:N400" si="173">IF(itc_fed_amount_deprbas_fed="Yes",L394,0)+IF(itc_fed_percent_deprbas_fed="Yes",J394,0)</f>
        <v>213490.4900625</v>
      </c>
      <c r="O394" s="130">
        <f t="shared" ref="O394:O400" si="174">F394-M394-N394</f>
        <v>1209779.4436875</v>
      </c>
      <c r="P394" s="123">
        <f>IF(depr_bonus_fed_macrs_5="Yes",O394*depr_bonus_fed/100,0)</f>
        <v>0</v>
      </c>
      <c r="Q394" s="125">
        <f>O394-P394</f>
        <v>1209779.4436875</v>
      </c>
    </row>
    <row r="395" spans="1:42" x14ac:dyDescent="0.2">
      <c r="A395" s="22" t="str">
        <f t="shared" si="167"/>
        <v>15-yr MACRS</v>
      </c>
      <c r="B395" s="211">
        <f>IF(Inputs!$C$145=0,0,depr_alloc_macrs_15_percent*100/Inputs!$C$145)</f>
        <v>1.5463917525773196</v>
      </c>
      <c r="C395" s="123">
        <f>-$B$114*depr_alloc_macrs_15_percent/100</f>
        <v>23721.165562500002</v>
      </c>
      <c r="D395" s="123">
        <f t="shared" si="168"/>
        <v>0</v>
      </c>
      <c r="E395" s="123">
        <f t="shared" si="168"/>
        <v>0</v>
      </c>
      <c r="F395" s="125">
        <f t="shared" ref="F395:F400" si="175">C395-D395-E395</f>
        <v>23721.165562500002</v>
      </c>
      <c r="G395" s="127">
        <f>IF(Inputs!F138="Yes",F395,0)</f>
        <v>0</v>
      </c>
      <c r="H395" s="136">
        <f t="shared" si="169"/>
        <v>0</v>
      </c>
      <c r="I395" s="123">
        <f t="shared" si="170"/>
        <v>0</v>
      </c>
      <c r="J395" s="131">
        <f t="shared" ref="J395:J400" si="176">I395*0.5</f>
        <v>0</v>
      </c>
      <c r="K395" s="125">
        <f t="shared" si="171"/>
        <v>0</v>
      </c>
      <c r="L395" s="125">
        <f t="shared" ref="L395:L400" si="177">K395*0.5</f>
        <v>0</v>
      </c>
      <c r="M395" s="123">
        <f t="shared" si="172"/>
        <v>0</v>
      </c>
      <c r="N395" s="123">
        <f t="shared" si="173"/>
        <v>0</v>
      </c>
      <c r="O395" s="125">
        <f t="shared" si="174"/>
        <v>23721.165562500002</v>
      </c>
      <c r="P395" s="123">
        <f>IF(Inputs!D138="Yes",O395*depr_bonus_fed/100,0)</f>
        <v>0</v>
      </c>
      <c r="Q395" s="125">
        <f t="shared" ref="Q395:Q400" si="178">O395-P395</f>
        <v>23721.165562500002</v>
      </c>
    </row>
    <row r="396" spans="1:42" x14ac:dyDescent="0.2">
      <c r="A396" s="22" t="str">
        <f t="shared" si="167"/>
        <v>5-yr SL</v>
      </c>
      <c r="B396" s="211">
        <f>IF(Inputs!$C$145=0,0,depr_alloc_sl_5_percent*100/Inputs!$C$145)</f>
        <v>0</v>
      </c>
      <c r="C396" s="123">
        <f>-$B$114*depr_alloc_sl_5_percent/100</f>
        <v>0</v>
      </c>
      <c r="D396" s="123">
        <f t="shared" si="168"/>
        <v>0</v>
      </c>
      <c r="E396" s="123">
        <f t="shared" si="168"/>
        <v>0</v>
      </c>
      <c r="F396" s="125">
        <f t="shared" si="175"/>
        <v>0</v>
      </c>
      <c r="G396" s="127">
        <f>IF(Inputs!F139="Yes",F396,0)</f>
        <v>0</v>
      </c>
      <c r="H396" s="136">
        <f t="shared" si="169"/>
        <v>0</v>
      </c>
      <c r="I396" s="123">
        <f t="shared" si="170"/>
        <v>0</v>
      </c>
      <c r="J396" s="131">
        <f t="shared" si="176"/>
        <v>0</v>
      </c>
      <c r="K396" s="125">
        <f t="shared" si="171"/>
        <v>0</v>
      </c>
      <c r="L396" s="125">
        <f t="shared" si="177"/>
        <v>0</v>
      </c>
      <c r="M396" s="123">
        <f t="shared" si="172"/>
        <v>0</v>
      </c>
      <c r="N396" s="123">
        <f t="shared" si="173"/>
        <v>0</v>
      </c>
      <c r="O396" s="125">
        <f t="shared" si="174"/>
        <v>0</v>
      </c>
      <c r="P396" s="123">
        <f>IF(Inputs!D139="Yes",O396*depr_bonus_fed/100,0)</f>
        <v>0</v>
      </c>
      <c r="Q396" s="125">
        <f t="shared" si="178"/>
        <v>0</v>
      </c>
    </row>
    <row r="397" spans="1:42" x14ac:dyDescent="0.2">
      <c r="A397" s="22" t="str">
        <f t="shared" si="167"/>
        <v>15-yr SL</v>
      </c>
      <c r="B397" s="211">
        <f>IF(Inputs!$C$145=0,0,depr_alloc_sl_15_percent*100/Inputs!$C$145)</f>
        <v>2.5773195876288661</v>
      </c>
      <c r="C397" s="123">
        <f>-$B$114*depr_alloc_sl_15_percent/100</f>
        <v>39535.275937500002</v>
      </c>
      <c r="D397" s="123">
        <f t="shared" si="168"/>
        <v>0</v>
      </c>
      <c r="E397" s="123">
        <f t="shared" si="168"/>
        <v>0</v>
      </c>
      <c r="F397" s="125">
        <f t="shared" si="175"/>
        <v>39535.275937500002</v>
      </c>
      <c r="G397" s="127">
        <f>IF(Inputs!F140="Yes",F397,0)</f>
        <v>0</v>
      </c>
      <c r="H397" s="136">
        <f t="shared" si="169"/>
        <v>0</v>
      </c>
      <c r="I397" s="123">
        <f t="shared" si="170"/>
        <v>0</v>
      </c>
      <c r="J397" s="131">
        <f t="shared" si="176"/>
        <v>0</v>
      </c>
      <c r="K397" s="125">
        <f t="shared" si="171"/>
        <v>0</v>
      </c>
      <c r="L397" s="125">
        <f t="shared" si="177"/>
        <v>0</v>
      </c>
      <c r="M397" s="123">
        <f t="shared" si="172"/>
        <v>0</v>
      </c>
      <c r="N397" s="123">
        <f t="shared" si="173"/>
        <v>0</v>
      </c>
      <c r="O397" s="125">
        <f t="shared" si="174"/>
        <v>39535.275937500002</v>
      </c>
      <c r="P397" s="123">
        <f>IF(Inputs!D140="Yes",O397*depr_bonus_fed/100,0)</f>
        <v>0</v>
      </c>
      <c r="Q397" s="125">
        <f t="shared" si="178"/>
        <v>39535.275937500002</v>
      </c>
    </row>
    <row r="398" spans="1:42" x14ac:dyDescent="0.2">
      <c r="A398" s="22" t="str">
        <f t="shared" si="167"/>
        <v>20-yr SL</v>
      </c>
      <c r="B398" s="211">
        <f>IF(Inputs!$C$145=0,0,depr_alloc_sl_20_percent*100/Inputs!$C$145)</f>
        <v>3.0927835051546393</v>
      </c>
      <c r="C398" s="123">
        <f>-$B$114*depr_alloc_sl_20_percent/100</f>
        <v>47442.331125000004</v>
      </c>
      <c r="D398" s="123">
        <f t="shared" si="168"/>
        <v>0</v>
      </c>
      <c r="E398" s="123">
        <f t="shared" si="168"/>
        <v>0</v>
      </c>
      <c r="F398" s="125">
        <f t="shared" si="175"/>
        <v>47442.331125000004</v>
      </c>
      <c r="G398" s="127">
        <f>IF(Inputs!F141="Yes",F398,0)</f>
        <v>0</v>
      </c>
      <c r="H398" s="136">
        <f t="shared" si="169"/>
        <v>0</v>
      </c>
      <c r="I398" s="123">
        <f t="shared" si="170"/>
        <v>0</v>
      </c>
      <c r="J398" s="131">
        <f t="shared" si="176"/>
        <v>0</v>
      </c>
      <c r="K398" s="125">
        <f t="shared" si="171"/>
        <v>0</v>
      </c>
      <c r="L398" s="125">
        <f t="shared" si="177"/>
        <v>0</v>
      </c>
      <c r="M398" s="123">
        <f t="shared" si="172"/>
        <v>0</v>
      </c>
      <c r="N398" s="123">
        <f t="shared" si="173"/>
        <v>0</v>
      </c>
      <c r="O398" s="125">
        <f t="shared" si="174"/>
        <v>47442.331125000004</v>
      </c>
      <c r="P398" s="123">
        <f>IF(Inputs!D141="Yes",O398*depr_bonus_fed/100,0)</f>
        <v>0</v>
      </c>
      <c r="Q398" s="125">
        <f t="shared" si="178"/>
        <v>47442.331125000004</v>
      </c>
    </row>
    <row r="399" spans="1:42" x14ac:dyDescent="0.2">
      <c r="A399" s="22" t="str">
        <f t="shared" si="167"/>
        <v>39-yr SL</v>
      </c>
      <c r="B399" s="211">
        <f>IF(Inputs!$C$145=0,0,depr_alloc_sl_39_percent*100/Inputs!$C$145)</f>
        <v>0</v>
      </c>
      <c r="C399" s="123">
        <f>-$B$114*depr_alloc_sl_39_percent/100</f>
        <v>0</v>
      </c>
      <c r="D399" s="123">
        <f t="shared" si="168"/>
        <v>0</v>
      </c>
      <c r="E399" s="123">
        <f t="shared" si="168"/>
        <v>0</v>
      </c>
      <c r="F399" s="125">
        <f t="shared" si="175"/>
        <v>0</v>
      </c>
      <c r="G399" s="127">
        <f>IF(Inputs!F142="Yes",F399,0)</f>
        <v>0</v>
      </c>
      <c r="H399" s="136">
        <f t="shared" si="169"/>
        <v>0</v>
      </c>
      <c r="I399" s="123">
        <f t="shared" si="170"/>
        <v>0</v>
      </c>
      <c r="J399" s="131">
        <f t="shared" si="176"/>
        <v>0</v>
      </c>
      <c r="K399" s="125">
        <f t="shared" si="171"/>
        <v>0</v>
      </c>
      <c r="L399" s="125">
        <f t="shared" si="177"/>
        <v>0</v>
      </c>
      <c r="M399" s="123">
        <f t="shared" si="172"/>
        <v>0</v>
      </c>
      <c r="N399" s="123">
        <f t="shared" si="173"/>
        <v>0</v>
      </c>
      <c r="O399" s="125">
        <f t="shared" si="174"/>
        <v>0</v>
      </c>
      <c r="P399" s="123">
        <f>IF(Inputs!D142="Yes",O399*depr_bonus_fed/100,0)</f>
        <v>0</v>
      </c>
      <c r="Q399" s="125">
        <f t="shared" si="178"/>
        <v>0</v>
      </c>
    </row>
    <row r="400" spans="1:42" x14ac:dyDescent="0.2">
      <c r="A400" s="22" t="s">
        <v>367</v>
      </c>
      <c r="B400" s="211">
        <f>IF(Inputs!$C$145=0,0,depr_alloc_custom_percent*100/Inputs!$C$141)</f>
        <v>0</v>
      </c>
      <c r="C400" s="123">
        <f>-$B$114*depr_alloc_custom_percent/100</f>
        <v>0</v>
      </c>
      <c r="D400" s="123">
        <f t="shared" si="168"/>
        <v>0</v>
      </c>
      <c r="E400" s="123">
        <f t="shared" si="168"/>
        <v>0</v>
      </c>
      <c r="F400" s="125">
        <f t="shared" si="175"/>
        <v>0</v>
      </c>
      <c r="G400" s="127">
        <f>IF(Inputs!F143="Yes",F400,0)</f>
        <v>0</v>
      </c>
      <c r="H400" s="136">
        <f t="shared" si="169"/>
        <v>0</v>
      </c>
      <c r="I400" s="123">
        <f t="shared" si="170"/>
        <v>0</v>
      </c>
      <c r="J400" s="131">
        <f t="shared" si="176"/>
        <v>0</v>
      </c>
      <c r="K400" s="125">
        <f t="shared" si="171"/>
        <v>0</v>
      </c>
      <c r="L400" s="125">
        <f t="shared" si="177"/>
        <v>0</v>
      </c>
      <c r="M400" s="123">
        <f t="shared" si="172"/>
        <v>0</v>
      </c>
      <c r="N400" s="123">
        <f t="shared" si="173"/>
        <v>0</v>
      </c>
      <c r="O400" s="125">
        <f t="shared" si="174"/>
        <v>0</v>
      </c>
      <c r="P400" s="123">
        <f>IF(Inputs!D143="Yes",O400*depr_bonus_fed/100,0)</f>
        <v>0</v>
      </c>
      <c r="Q400" s="125">
        <f t="shared" si="178"/>
        <v>0</v>
      </c>
    </row>
    <row r="401" spans="1:17" x14ac:dyDescent="0.2">
      <c r="A401" s="22" t="s">
        <v>13</v>
      </c>
      <c r="B401" s="300">
        <f>SUM(B394:B400)</f>
        <v>100</v>
      </c>
      <c r="C401" s="139">
        <f>SUM(C394:C400)</f>
        <v>1533968.7063750001</v>
      </c>
      <c r="D401" s="139">
        <f>B410+B416</f>
        <v>0</v>
      </c>
      <c r="E401" s="140">
        <f>B422</f>
        <v>0</v>
      </c>
      <c r="F401" s="137">
        <f>SUM(F394:F400)</f>
        <v>1533968.7063750001</v>
      </c>
      <c r="G401" s="137">
        <f>SUM(G394:G400)</f>
        <v>1423269.9337500001</v>
      </c>
      <c r="H401" s="138">
        <f>SUM(H394:H400)</f>
        <v>100</v>
      </c>
      <c r="I401" s="139">
        <f>SUM(C540:AP540)</f>
        <v>426980.980125</v>
      </c>
      <c r="J401" s="139">
        <f>SUM(J394:J400)</f>
        <v>213490.4900625</v>
      </c>
      <c r="K401" s="137">
        <f>SUM(C537:AP537)</f>
        <v>0</v>
      </c>
      <c r="L401" s="140">
        <f t="shared" ref="L401:Q401" si="179">SUM(L394:L400)</f>
        <v>0</v>
      </c>
      <c r="M401" s="139">
        <f t="shared" si="179"/>
        <v>0</v>
      </c>
      <c r="N401" s="139">
        <f t="shared" si="179"/>
        <v>213490.4900625</v>
      </c>
      <c r="O401" s="179">
        <f t="shared" si="179"/>
        <v>1320478.2163124999</v>
      </c>
      <c r="P401" s="179">
        <f t="shared" si="179"/>
        <v>0</v>
      </c>
      <c r="Q401" s="179">
        <f t="shared" si="179"/>
        <v>1320478.2163124999</v>
      </c>
    </row>
    <row r="403" spans="1:17" x14ac:dyDescent="0.2">
      <c r="A403" s="4" t="s">
        <v>62</v>
      </c>
    </row>
    <row r="404" spans="1:17" x14ac:dyDescent="0.2">
      <c r="A404" s="90" t="str">
        <f>A268</f>
        <v>Investment Based Incentive (IBI)</v>
      </c>
    </row>
    <row r="405" spans="1:17" x14ac:dyDescent="0.2">
      <c r="A405" s="22" t="str">
        <f>A269</f>
        <v>As fixed amount</v>
      </c>
    </row>
    <row r="406" spans="1:17" x14ac:dyDescent="0.2">
      <c r="A406" s="91" t="s">
        <v>4</v>
      </c>
      <c r="B406" s="161">
        <f>IF(ibi_fed_amount_deprbas_fed="Yes",ibi_fed_amount,0)</f>
        <v>0</v>
      </c>
    </row>
    <row r="407" spans="1:17" x14ac:dyDescent="0.2">
      <c r="A407" s="91" t="s">
        <v>5</v>
      </c>
      <c r="B407" s="161">
        <f>IF(ibi_sta_amount_deprbas_fed="Yes",ibi_sta_amount,0)</f>
        <v>0</v>
      </c>
    </row>
    <row r="408" spans="1:17" x14ac:dyDescent="0.2">
      <c r="A408" s="91" t="s">
        <v>182</v>
      </c>
      <c r="B408" s="161">
        <f>IF(ibi_uti_amount_deprbas_fed="Yes",ibi_uti_amount,0)</f>
        <v>0</v>
      </c>
    </row>
    <row r="409" spans="1:17" x14ac:dyDescent="0.2">
      <c r="A409" s="91" t="s">
        <v>183</v>
      </c>
      <c r="B409" s="162">
        <f>IF(ibi_oth_amount_deprbas_fed="Yes",ibi_oth_amount,0)</f>
        <v>0</v>
      </c>
    </row>
    <row r="410" spans="1:17" x14ac:dyDescent="0.2">
      <c r="A410" s="91" t="str">
        <f>A274</f>
        <v>Total</v>
      </c>
      <c r="B410" s="161">
        <f>SUM(B406:B409)</f>
        <v>0</v>
      </c>
    </row>
    <row r="411" spans="1:17" x14ac:dyDescent="0.2">
      <c r="A411" s="22" t="str">
        <f>A275</f>
        <v>As percentage</v>
      </c>
    </row>
    <row r="412" spans="1:17" x14ac:dyDescent="0.2">
      <c r="A412" s="91" t="s">
        <v>4</v>
      </c>
      <c r="B412" s="161">
        <f>IF(ibi_fed_percent_deprbas_fed="Yes",C564,0)</f>
        <v>0</v>
      </c>
    </row>
    <row r="413" spans="1:17" x14ac:dyDescent="0.2">
      <c r="A413" s="91" t="s">
        <v>5</v>
      </c>
      <c r="B413" s="161">
        <f>IF(ibi_sta_percent_deprbas_fed="Yes",C565,0)</f>
        <v>0</v>
      </c>
    </row>
    <row r="414" spans="1:17" x14ac:dyDescent="0.2">
      <c r="A414" s="91" t="s">
        <v>182</v>
      </c>
      <c r="B414" s="161">
        <f>IF(ibi_uti_percent_deprbas_fed="Yes",C566,0)</f>
        <v>0</v>
      </c>
    </row>
    <row r="415" spans="1:17" x14ac:dyDescent="0.2">
      <c r="A415" s="91" t="s">
        <v>183</v>
      </c>
      <c r="B415" s="162">
        <f>IF(ibi_oth_percent_deprbas_fed="Yes",C567,0)</f>
        <v>0</v>
      </c>
    </row>
    <row r="416" spans="1:17" x14ac:dyDescent="0.2">
      <c r="A416" s="91" t="str">
        <f>A280</f>
        <v>Total</v>
      </c>
      <c r="B416" s="161">
        <f>SUM(B412:B415)</f>
        <v>0</v>
      </c>
    </row>
    <row r="417" spans="1:42" x14ac:dyDescent="0.2">
      <c r="A417" s="90" t="str">
        <f>A281</f>
        <v>Capacity Based Incentive (CBI)</v>
      </c>
    </row>
    <row r="418" spans="1:42" x14ac:dyDescent="0.2">
      <c r="A418" s="22" t="s">
        <v>4</v>
      </c>
      <c r="B418" s="161">
        <f>IF(cbi_fed_deprbas_fed="Yes",C571,0)</f>
        <v>0</v>
      </c>
    </row>
    <row r="419" spans="1:42" x14ac:dyDescent="0.2">
      <c r="A419" s="22" t="s">
        <v>5</v>
      </c>
      <c r="B419" s="161">
        <f>IF(cbi_sta_deprbas_fed="Yes",C572,0)</f>
        <v>0</v>
      </c>
    </row>
    <row r="420" spans="1:42" x14ac:dyDescent="0.2">
      <c r="A420" s="22" t="s">
        <v>182</v>
      </c>
      <c r="B420" s="161">
        <f>IF(cbi_uti_deprbas_fed="Yes",C573,0)</f>
        <v>0</v>
      </c>
    </row>
    <row r="421" spans="1:42" x14ac:dyDescent="0.2">
      <c r="A421" s="22" t="s">
        <v>183</v>
      </c>
      <c r="B421" s="162">
        <f>IF(cbi_oth_deprbas_fed="Yes",C574,0)</f>
        <v>0</v>
      </c>
    </row>
    <row r="422" spans="1:42" x14ac:dyDescent="0.2">
      <c r="A422" s="22" t="str">
        <f>A286</f>
        <v>Total</v>
      </c>
      <c r="B422" s="162">
        <f>SUM(B418:B421)</f>
        <v>0</v>
      </c>
    </row>
    <row r="423" spans="1:42" x14ac:dyDescent="0.2">
      <c r="A423" s="90" t="str">
        <f>A287</f>
        <v>Total Basis Reduction</v>
      </c>
      <c r="B423" s="161">
        <f>B410+B416+B422</f>
        <v>0</v>
      </c>
    </row>
    <row r="425" spans="1:42" x14ac:dyDescent="0.2">
      <c r="A425" s="4" t="s">
        <v>81</v>
      </c>
    </row>
    <row r="426" spans="1:42" x14ac:dyDescent="0.2">
      <c r="A426" s="22" t="s">
        <v>56</v>
      </c>
    </row>
    <row r="427" spans="1:42" x14ac:dyDescent="0.2">
      <c r="A427" s="23" t="str">
        <f t="shared" ref="A427:A432" si="180">A394</f>
        <v>5-yr MACRS</v>
      </c>
      <c r="B427" s="169" cm="1">
        <f t="array" ref="B427">SUM(IF(ISNUMBER(C427:AP427),C427:AP427))</f>
        <v>100</v>
      </c>
      <c r="C427" s="170">
        <f>LOOKUP(C$2,'Depreciation Schedules'!$A$3:$A$42,'Depreciation Schedules'!$B$3:$B$42)</f>
        <v>20</v>
      </c>
      <c r="D427" s="170">
        <f>LOOKUP(D$2,'Depreciation Schedules'!$A$3:$A$42,'Depreciation Schedules'!$B$3:$B$42)</f>
        <v>32</v>
      </c>
      <c r="E427" s="170">
        <f>LOOKUP(E$2,'Depreciation Schedules'!$A$3:$A$42,'Depreciation Schedules'!$B$3:$B$42)</f>
        <v>19.2</v>
      </c>
      <c r="F427" s="170">
        <f>LOOKUP(F$2,'Depreciation Schedules'!$A$3:$A$42,'Depreciation Schedules'!$B$3:$B$42)</f>
        <v>11.52</v>
      </c>
      <c r="G427" s="170">
        <f>LOOKUP(G$2,'Depreciation Schedules'!$A$3:$A$42,'Depreciation Schedules'!$B$3:$B$42)</f>
        <v>11.52</v>
      </c>
      <c r="H427" s="170">
        <f>LOOKUP(H$2,'Depreciation Schedules'!$A$3:$A$42,'Depreciation Schedules'!$B$3:$B$42)</f>
        <v>5.76</v>
      </c>
      <c r="I427" s="170">
        <f>LOOKUP(I$2,'Depreciation Schedules'!$A$3:$A$42,'Depreciation Schedules'!$B$3:$B$42)</f>
        <v>0</v>
      </c>
      <c r="J427" s="170">
        <f>LOOKUP(J$2,'Depreciation Schedules'!$A$3:$A$42,'Depreciation Schedules'!$B$3:$B$42)</f>
        <v>0</v>
      </c>
      <c r="K427" s="170">
        <f>LOOKUP(K$2,'Depreciation Schedules'!$A$3:$A$42,'Depreciation Schedules'!$B$3:$B$42)</f>
        <v>0</v>
      </c>
      <c r="L427" s="170">
        <f>LOOKUP(L$2,'Depreciation Schedules'!$A$3:$A$42,'Depreciation Schedules'!$B$3:$B$42)</f>
        <v>0</v>
      </c>
      <c r="M427" s="170">
        <f>LOOKUP(M$2,'Depreciation Schedules'!$A$3:$A$42,'Depreciation Schedules'!$B$3:$B$42)</f>
        <v>0</v>
      </c>
      <c r="N427" s="170">
        <f>LOOKUP(N$2,'Depreciation Schedules'!$A$3:$A$42,'Depreciation Schedules'!$B$3:$B$42)</f>
        <v>0</v>
      </c>
      <c r="O427" s="170">
        <f>LOOKUP(O$2,'Depreciation Schedules'!$A$3:$A$42,'Depreciation Schedules'!$B$3:$B$42)</f>
        <v>0</v>
      </c>
      <c r="P427" s="170">
        <f>LOOKUP(P$2,'Depreciation Schedules'!$A$3:$A$42,'Depreciation Schedules'!$B$3:$B$42)</f>
        <v>0</v>
      </c>
      <c r="Q427" s="170">
        <f>LOOKUP(Q$2,'Depreciation Schedules'!$A$3:$A$42,'Depreciation Schedules'!$B$3:$B$42)</f>
        <v>0</v>
      </c>
      <c r="R427" s="170">
        <f>LOOKUP(R$2,'Depreciation Schedules'!$A$3:$A$42,'Depreciation Schedules'!$B$3:$B$42)</f>
        <v>0</v>
      </c>
      <c r="S427" s="170">
        <f>LOOKUP(S$2,'Depreciation Schedules'!$A$3:$A$42,'Depreciation Schedules'!$B$3:$B$42)</f>
        <v>0</v>
      </c>
      <c r="T427" s="170">
        <f>LOOKUP(T$2,'Depreciation Schedules'!$A$3:$A$42,'Depreciation Schedules'!$B$3:$B$42)</f>
        <v>0</v>
      </c>
      <c r="U427" s="170">
        <f>LOOKUP(U$2,'Depreciation Schedules'!$A$3:$A$42,'Depreciation Schedules'!$B$3:$B$42)</f>
        <v>0</v>
      </c>
      <c r="V427" s="170">
        <f>LOOKUP(V$2,'Depreciation Schedules'!$A$3:$A$42,'Depreciation Schedules'!$B$3:$B$42)</f>
        <v>0</v>
      </c>
      <c r="W427" s="170">
        <f>LOOKUP(W$2,'Depreciation Schedules'!$A$3:$A$42,'Depreciation Schedules'!$B$3:$B$42)</f>
        <v>0</v>
      </c>
      <c r="X427" s="170">
        <f>LOOKUP(X$2,'Depreciation Schedules'!$A$3:$A$42,'Depreciation Schedules'!$B$3:$B$42)</f>
        <v>0</v>
      </c>
      <c r="Y427" s="170">
        <f>LOOKUP(Y$2,'Depreciation Schedules'!$A$3:$A$42,'Depreciation Schedules'!$B$3:$B$42)</f>
        <v>0</v>
      </c>
      <c r="Z427" s="170">
        <f>LOOKUP(Z$2,'Depreciation Schedules'!$A$3:$A$42,'Depreciation Schedules'!$B$3:$B$42)</f>
        <v>0</v>
      </c>
      <c r="AA427" s="170">
        <f>LOOKUP(AA$2,'Depreciation Schedules'!$A$3:$A$42,'Depreciation Schedules'!$B$3:$B$42)</f>
        <v>0</v>
      </c>
      <c r="AB427" s="170" t="e">
        <f>LOOKUP(AB$2,'Depreciation Schedules'!$A$3:$A$42,'Depreciation Schedules'!$B$3:$B$42)</f>
        <v>#N/A</v>
      </c>
      <c r="AC427" s="170" t="e">
        <f>LOOKUP(AC$2,'Depreciation Schedules'!$A$3:$A$42,'Depreciation Schedules'!$B$3:$B$42)</f>
        <v>#N/A</v>
      </c>
      <c r="AD427" s="170" t="e">
        <f>LOOKUP(AD$2,'Depreciation Schedules'!$A$3:$A$42,'Depreciation Schedules'!$B$3:$B$42)</f>
        <v>#N/A</v>
      </c>
      <c r="AE427" s="170" t="e">
        <f>LOOKUP(AE$2,'Depreciation Schedules'!$A$3:$A$42,'Depreciation Schedules'!$B$3:$B$42)</f>
        <v>#N/A</v>
      </c>
      <c r="AF427" s="170" t="e">
        <f>LOOKUP(AF$2,'Depreciation Schedules'!$A$3:$A$42,'Depreciation Schedules'!$B$3:$B$42)</f>
        <v>#N/A</v>
      </c>
      <c r="AG427" s="170" t="e">
        <f>LOOKUP(AG$2,'Depreciation Schedules'!$A$3:$A$42,'Depreciation Schedules'!$B$3:$B$42)</f>
        <v>#N/A</v>
      </c>
      <c r="AH427" s="170" t="e">
        <f>LOOKUP(AH$2,'Depreciation Schedules'!$A$3:$A$42,'Depreciation Schedules'!$B$3:$B$42)</f>
        <v>#N/A</v>
      </c>
      <c r="AI427" s="170" t="e">
        <f>LOOKUP(AI$2,'Depreciation Schedules'!$A$3:$A$42,'Depreciation Schedules'!$B$3:$B$42)</f>
        <v>#N/A</v>
      </c>
      <c r="AJ427" s="170" t="e">
        <f>LOOKUP(AJ$2,'Depreciation Schedules'!$A$3:$A$42,'Depreciation Schedules'!$B$3:$B$42)</f>
        <v>#N/A</v>
      </c>
      <c r="AK427" s="170" t="e">
        <f>LOOKUP(AK$2,'Depreciation Schedules'!$A$3:$A$42,'Depreciation Schedules'!$B$3:$B$42)</f>
        <v>#N/A</v>
      </c>
      <c r="AL427" s="170" t="e">
        <f>LOOKUP(AL$2,'Depreciation Schedules'!$A$3:$A$42,'Depreciation Schedules'!$B$3:$B$42)</f>
        <v>#N/A</v>
      </c>
      <c r="AM427" s="170" t="e">
        <f>LOOKUP(AM$2,'Depreciation Schedules'!$A$3:$A$42,'Depreciation Schedules'!$B$3:$B$42)</f>
        <v>#N/A</v>
      </c>
      <c r="AN427" s="170" t="e">
        <f>LOOKUP(AN$2,'Depreciation Schedules'!$A$3:$A$42,'Depreciation Schedules'!$B$3:$B$42)</f>
        <v>#N/A</v>
      </c>
      <c r="AO427" s="170" t="e">
        <f>LOOKUP(AO$2,'Depreciation Schedules'!$A$3:$A$42,'Depreciation Schedules'!$B$3:$B$42)</f>
        <v>#N/A</v>
      </c>
      <c r="AP427" s="170" t="e">
        <f>LOOKUP(AP$2,'Depreciation Schedules'!$A$3:$A$42,'Depreciation Schedules'!$B$3:$B$42)</f>
        <v>#N/A</v>
      </c>
    </row>
    <row r="428" spans="1:42" x14ac:dyDescent="0.2">
      <c r="A428" s="23" t="str">
        <f t="shared" si="180"/>
        <v>15-yr MACRS</v>
      </c>
      <c r="B428" s="169" cm="1">
        <f t="array" ref="B428">SUM(IF(ISNUMBER(C428:AP428),C428:AP428))</f>
        <v>99.990000000000009</v>
      </c>
      <c r="C428" s="170">
        <f>LOOKUP(C$2,'Depreciation Schedules'!$A$3:$A$42,'Depreciation Schedules'!$C$3:$C$42)</f>
        <v>5</v>
      </c>
      <c r="D428" s="170">
        <f>LOOKUP(D$2,'Depreciation Schedules'!$A$3:$A$42,'Depreciation Schedules'!$C$3:$C$42)</f>
        <v>9.5</v>
      </c>
      <c r="E428" s="170">
        <f>LOOKUP(E$2,'Depreciation Schedules'!$A$3:$A$42,'Depreciation Schedules'!$C$3:$C$42)</f>
        <v>8.5500000000000007</v>
      </c>
      <c r="F428" s="170">
        <f>LOOKUP(F$2,'Depreciation Schedules'!$A$3:$A$42,'Depreciation Schedules'!$C$3:$C$42)</f>
        <v>7.7</v>
      </c>
      <c r="G428" s="170">
        <f>LOOKUP(G$2,'Depreciation Schedules'!$A$3:$A$42,'Depreciation Schedules'!$C$3:$C$42)</f>
        <v>6.93</v>
      </c>
      <c r="H428" s="170">
        <f>LOOKUP(H$2,'Depreciation Schedules'!$A$3:$A$42,'Depreciation Schedules'!$C$3:$C$42)</f>
        <v>6.23</v>
      </c>
      <c r="I428" s="170">
        <f>LOOKUP(I$2,'Depreciation Schedules'!$A$3:$A$42,'Depreciation Schedules'!$C$3:$C$42)</f>
        <v>5.9</v>
      </c>
      <c r="J428" s="170">
        <f>LOOKUP(J$2,'Depreciation Schedules'!$A$3:$A$42,'Depreciation Schedules'!$C$3:$C$42)</f>
        <v>5.9</v>
      </c>
      <c r="K428" s="170">
        <f>LOOKUP(K$2,'Depreciation Schedules'!$A$3:$A$42,'Depreciation Schedules'!$C$3:$C$42)</f>
        <v>5.91</v>
      </c>
      <c r="L428" s="170">
        <f>LOOKUP(L$2,'Depreciation Schedules'!$A$3:$A$42,'Depreciation Schedules'!$C$3:$C$42)</f>
        <v>5.9</v>
      </c>
      <c r="M428" s="170">
        <f>LOOKUP(M$2,'Depreciation Schedules'!$A$3:$A$42,'Depreciation Schedules'!$C$3:$C$42)</f>
        <v>5.91</v>
      </c>
      <c r="N428" s="170">
        <f>LOOKUP(N$2,'Depreciation Schedules'!$A$3:$A$42,'Depreciation Schedules'!$C$3:$C$42)</f>
        <v>5.9</v>
      </c>
      <c r="O428" s="170">
        <f>LOOKUP(O$2,'Depreciation Schedules'!$A$3:$A$42,'Depreciation Schedules'!$C$3:$C$42)</f>
        <v>5.91</v>
      </c>
      <c r="P428" s="170">
        <f>LOOKUP(P$2,'Depreciation Schedules'!$A$3:$A$42,'Depreciation Schedules'!$C$3:$C$42)</f>
        <v>5.9</v>
      </c>
      <c r="Q428" s="170">
        <f>LOOKUP(Q$2,'Depreciation Schedules'!$A$3:$A$42,'Depreciation Schedules'!$C$3:$C$42)</f>
        <v>5.9</v>
      </c>
      <c r="R428" s="170">
        <f>LOOKUP(R$2,'Depreciation Schedules'!$A$3:$A$42,'Depreciation Schedules'!$C$3:$C$42)</f>
        <v>2.95</v>
      </c>
      <c r="S428" s="170">
        <f>LOOKUP(S$2,'Depreciation Schedules'!$A$3:$A$42,'Depreciation Schedules'!$C$3:$C$42)</f>
        <v>0</v>
      </c>
      <c r="T428" s="170">
        <f>LOOKUP(T$2,'Depreciation Schedules'!$A$3:$A$42,'Depreciation Schedules'!$C$3:$C$42)</f>
        <v>0</v>
      </c>
      <c r="U428" s="170">
        <f>LOOKUP(U$2,'Depreciation Schedules'!$A$3:$A$42,'Depreciation Schedules'!$C$3:$C$42)</f>
        <v>0</v>
      </c>
      <c r="V428" s="170">
        <f>LOOKUP(V$2,'Depreciation Schedules'!$A$3:$A$42,'Depreciation Schedules'!$C$3:$C$42)</f>
        <v>0</v>
      </c>
      <c r="W428" s="170">
        <f>LOOKUP(W$2,'Depreciation Schedules'!$A$3:$A$42,'Depreciation Schedules'!$C$3:$C$42)</f>
        <v>0</v>
      </c>
      <c r="X428" s="170">
        <f>LOOKUP(X$2,'Depreciation Schedules'!$A$3:$A$42,'Depreciation Schedules'!$C$3:$C$42)</f>
        <v>0</v>
      </c>
      <c r="Y428" s="170">
        <f>LOOKUP(Y$2,'Depreciation Schedules'!$A$3:$A$42,'Depreciation Schedules'!$C$3:$C$42)</f>
        <v>0</v>
      </c>
      <c r="Z428" s="170">
        <f>LOOKUP(Z$2,'Depreciation Schedules'!$A$3:$A$42,'Depreciation Schedules'!$C$3:$C$42)</f>
        <v>0</v>
      </c>
      <c r="AA428" s="170">
        <f>LOOKUP(AA$2,'Depreciation Schedules'!$A$3:$A$42,'Depreciation Schedules'!$C$3:$C$42)</f>
        <v>0</v>
      </c>
      <c r="AB428" s="170" t="e">
        <f>LOOKUP(AB$2,'Depreciation Schedules'!$A$3:$A$42,'Depreciation Schedules'!$C$3:$C$42)</f>
        <v>#N/A</v>
      </c>
      <c r="AC428" s="170" t="e">
        <f>LOOKUP(AC$2,'Depreciation Schedules'!$A$3:$A$42,'Depreciation Schedules'!$C$3:$C$42)</f>
        <v>#N/A</v>
      </c>
      <c r="AD428" s="170" t="e">
        <f>LOOKUP(AD$2,'Depreciation Schedules'!$A$3:$A$42,'Depreciation Schedules'!$C$3:$C$42)</f>
        <v>#N/A</v>
      </c>
      <c r="AE428" s="170" t="e">
        <f>LOOKUP(AE$2,'Depreciation Schedules'!$A$3:$A$42,'Depreciation Schedules'!$C$3:$C$42)</f>
        <v>#N/A</v>
      </c>
      <c r="AF428" s="170" t="e">
        <f>LOOKUP(AF$2,'Depreciation Schedules'!$A$3:$A$42,'Depreciation Schedules'!$C$3:$C$42)</f>
        <v>#N/A</v>
      </c>
      <c r="AG428" s="170" t="e">
        <f>LOOKUP(AG$2,'Depreciation Schedules'!$A$3:$A$42,'Depreciation Schedules'!$C$3:$C$42)</f>
        <v>#N/A</v>
      </c>
      <c r="AH428" s="170" t="e">
        <f>LOOKUP(AH$2,'Depreciation Schedules'!$A$3:$A$42,'Depreciation Schedules'!$C$3:$C$42)</f>
        <v>#N/A</v>
      </c>
      <c r="AI428" s="170" t="e">
        <f>LOOKUP(AI$2,'Depreciation Schedules'!$A$3:$A$42,'Depreciation Schedules'!$C$3:$C$42)</f>
        <v>#N/A</v>
      </c>
      <c r="AJ428" s="170" t="e">
        <f>LOOKUP(AJ$2,'Depreciation Schedules'!$A$3:$A$42,'Depreciation Schedules'!$C$3:$C$42)</f>
        <v>#N/A</v>
      </c>
      <c r="AK428" s="170" t="e">
        <f>LOOKUP(AK$2,'Depreciation Schedules'!$A$3:$A$42,'Depreciation Schedules'!$C$3:$C$42)</f>
        <v>#N/A</v>
      </c>
      <c r="AL428" s="170" t="e">
        <f>LOOKUP(AL$2,'Depreciation Schedules'!$A$3:$A$42,'Depreciation Schedules'!$C$3:$C$42)</f>
        <v>#N/A</v>
      </c>
      <c r="AM428" s="170" t="e">
        <f>LOOKUP(AM$2,'Depreciation Schedules'!$A$3:$A$42,'Depreciation Schedules'!$C$3:$C$42)</f>
        <v>#N/A</v>
      </c>
      <c r="AN428" s="170" t="e">
        <f>LOOKUP(AN$2,'Depreciation Schedules'!$A$3:$A$42,'Depreciation Schedules'!$C$3:$C$42)</f>
        <v>#N/A</v>
      </c>
      <c r="AO428" s="170" t="e">
        <f>LOOKUP(AO$2,'Depreciation Schedules'!$A$3:$A$42,'Depreciation Schedules'!$C$3:$C$42)</f>
        <v>#N/A</v>
      </c>
      <c r="AP428" s="170" t="e">
        <f>LOOKUP(AP$2,'Depreciation Schedules'!$A$3:$A$42,'Depreciation Schedules'!$C$3:$C$42)</f>
        <v>#N/A</v>
      </c>
    </row>
    <row r="429" spans="1:42" x14ac:dyDescent="0.2">
      <c r="A429" s="23" t="str">
        <f t="shared" si="180"/>
        <v>5-yr SL</v>
      </c>
      <c r="B429" s="169" cm="1">
        <f t="array" ref="B429">SUM(IF(ISNUMBER(C429:AP429),C429:AP429))</f>
        <v>100</v>
      </c>
      <c r="C429" s="170">
        <f>LOOKUP(C$2,'Depreciation Schedules'!$A$3:$A$42,'Depreciation Schedules'!$D$3:$D$42)</f>
        <v>10</v>
      </c>
      <c r="D429" s="170">
        <f>LOOKUP(D$2,'Depreciation Schedules'!$A$3:$A$42,'Depreciation Schedules'!$D$3:$D$42)</f>
        <v>20</v>
      </c>
      <c r="E429" s="170">
        <f>LOOKUP(E$2,'Depreciation Schedules'!$A$3:$A$42,'Depreciation Schedules'!$D$3:$D$42)</f>
        <v>20</v>
      </c>
      <c r="F429" s="170">
        <f>LOOKUP(F$2,'Depreciation Schedules'!$A$3:$A$42,'Depreciation Schedules'!$D$3:$D$42)</f>
        <v>20</v>
      </c>
      <c r="G429" s="170">
        <f>LOOKUP(G$2,'Depreciation Schedules'!$A$3:$A$42,'Depreciation Schedules'!$D$3:$D$42)</f>
        <v>20</v>
      </c>
      <c r="H429" s="170">
        <f>LOOKUP(H$2,'Depreciation Schedules'!$A$3:$A$42,'Depreciation Schedules'!$D$3:$D$42)</f>
        <v>10</v>
      </c>
      <c r="I429" s="170">
        <f>LOOKUP(I$2,'Depreciation Schedules'!$A$3:$A$42,'Depreciation Schedules'!$D$3:$D$42)</f>
        <v>0</v>
      </c>
      <c r="J429" s="170">
        <f>LOOKUP(J$2,'Depreciation Schedules'!$A$3:$A$42,'Depreciation Schedules'!$D$3:$D$42)</f>
        <v>0</v>
      </c>
      <c r="K429" s="170">
        <f>LOOKUP(K$2,'Depreciation Schedules'!$A$3:$A$42,'Depreciation Schedules'!$D$3:$D$42)</f>
        <v>0</v>
      </c>
      <c r="L429" s="170">
        <f>LOOKUP(L$2,'Depreciation Schedules'!$A$3:$A$42,'Depreciation Schedules'!$D$3:$D$42)</f>
        <v>0</v>
      </c>
      <c r="M429" s="170">
        <f>LOOKUP(M$2,'Depreciation Schedules'!$A$3:$A$42,'Depreciation Schedules'!$D$3:$D$42)</f>
        <v>0</v>
      </c>
      <c r="N429" s="170">
        <f>LOOKUP(N$2,'Depreciation Schedules'!$A$3:$A$42,'Depreciation Schedules'!$D$3:$D$42)</f>
        <v>0</v>
      </c>
      <c r="O429" s="170">
        <f>LOOKUP(O$2,'Depreciation Schedules'!$A$3:$A$42,'Depreciation Schedules'!$D$3:$D$42)</f>
        <v>0</v>
      </c>
      <c r="P429" s="170">
        <f>LOOKUP(P$2,'Depreciation Schedules'!$A$3:$A$42,'Depreciation Schedules'!$D$3:$D$42)</f>
        <v>0</v>
      </c>
      <c r="Q429" s="170">
        <f>LOOKUP(Q$2,'Depreciation Schedules'!$A$3:$A$42,'Depreciation Schedules'!$D$3:$D$42)</f>
        <v>0</v>
      </c>
      <c r="R429" s="170">
        <f>LOOKUP(R$2,'Depreciation Schedules'!$A$3:$A$42,'Depreciation Schedules'!$D$3:$D$42)</f>
        <v>0</v>
      </c>
      <c r="S429" s="170">
        <f>LOOKUP(S$2,'Depreciation Schedules'!$A$3:$A$42,'Depreciation Schedules'!$D$3:$D$42)</f>
        <v>0</v>
      </c>
      <c r="T429" s="170">
        <f>LOOKUP(T$2,'Depreciation Schedules'!$A$3:$A$42,'Depreciation Schedules'!$D$3:$D$42)</f>
        <v>0</v>
      </c>
      <c r="U429" s="170">
        <f>LOOKUP(U$2,'Depreciation Schedules'!$A$3:$A$42,'Depreciation Schedules'!$D$3:$D$42)</f>
        <v>0</v>
      </c>
      <c r="V429" s="170">
        <f>LOOKUP(V$2,'Depreciation Schedules'!$A$3:$A$42,'Depreciation Schedules'!$D$3:$D$42)</f>
        <v>0</v>
      </c>
      <c r="W429" s="170">
        <f>LOOKUP(W$2,'Depreciation Schedules'!$A$3:$A$42,'Depreciation Schedules'!$D$3:$D$42)</f>
        <v>0</v>
      </c>
      <c r="X429" s="170">
        <f>LOOKUP(X$2,'Depreciation Schedules'!$A$3:$A$42,'Depreciation Schedules'!$D$3:$D$42)</f>
        <v>0</v>
      </c>
      <c r="Y429" s="170">
        <f>LOOKUP(Y$2,'Depreciation Schedules'!$A$3:$A$42,'Depreciation Schedules'!$D$3:$D$42)</f>
        <v>0</v>
      </c>
      <c r="Z429" s="170">
        <f>LOOKUP(Z$2,'Depreciation Schedules'!$A$3:$A$42,'Depreciation Schedules'!$D$3:$D$42)</f>
        <v>0</v>
      </c>
      <c r="AA429" s="170">
        <f>LOOKUP(AA$2,'Depreciation Schedules'!$A$3:$A$42,'Depreciation Schedules'!$D$3:$D$42)</f>
        <v>0</v>
      </c>
      <c r="AB429" s="170" t="e">
        <f>LOOKUP(AB$2,'Depreciation Schedules'!$A$3:$A$42,'Depreciation Schedules'!$D$3:$D$42)</f>
        <v>#N/A</v>
      </c>
      <c r="AC429" s="170" t="e">
        <f>LOOKUP(AC$2,'Depreciation Schedules'!$A$3:$A$42,'Depreciation Schedules'!$D$3:$D$42)</f>
        <v>#N/A</v>
      </c>
      <c r="AD429" s="170" t="e">
        <f>LOOKUP(AD$2,'Depreciation Schedules'!$A$3:$A$42,'Depreciation Schedules'!$D$3:$D$42)</f>
        <v>#N/A</v>
      </c>
      <c r="AE429" s="170" t="e">
        <f>LOOKUP(AE$2,'Depreciation Schedules'!$A$3:$A$42,'Depreciation Schedules'!$D$3:$D$42)</f>
        <v>#N/A</v>
      </c>
      <c r="AF429" s="170" t="e">
        <f>LOOKUP(AF$2,'Depreciation Schedules'!$A$3:$A$42,'Depreciation Schedules'!$D$3:$D$42)</f>
        <v>#N/A</v>
      </c>
      <c r="AG429" s="170" t="e">
        <f>LOOKUP(AG$2,'Depreciation Schedules'!$A$3:$A$42,'Depreciation Schedules'!$D$3:$D$42)</f>
        <v>#N/A</v>
      </c>
      <c r="AH429" s="170" t="e">
        <f>LOOKUP(AH$2,'Depreciation Schedules'!$A$3:$A$42,'Depreciation Schedules'!$D$3:$D$42)</f>
        <v>#N/A</v>
      </c>
      <c r="AI429" s="170" t="e">
        <f>LOOKUP(AI$2,'Depreciation Schedules'!$A$3:$A$42,'Depreciation Schedules'!$D$3:$D$42)</f>
        <v>#N/A</v>
      </c>
      <c r="AJ429" s="170" t="e">
        <f>LOOKUP(AJ$2,'Depreciation Schedules'!$A$3:$A$42,'Depreciation Schedules'!$D$3:$D$42)</f>
        <v>#N/A</v>
      </c>
      <c r="AK429" s="170" t="e">
        <f>LOOKUP(AK$2,'Depreciation Schedules'!$A$3:$A$42,'Depreciation Schedules'!$D$3:$D$42)</f>
        <v>#N/A</v>
      </c>
      <c r="AL429" s="170" t="e">
        <f>LOOKUP(AL$2,'Depreciation Schedules'!$A$3:$A$42,'Depreciation Schedules'!$D$3:$D$42)</f>
        <v>#N/A</v>
      </c>
      <c r="AM429" s="170" t="e">
        <f>LOOKUP(AM$2,'Depreciation Schedules'!$A$3:$A$42,'Depreciation Schedules'!$D$3:$D$42)</f>
        <v>#N/A</v>
      </c>
      <c r="AN429" s="170" t="e">
        <f>LOOKUP(AN$2,'Depreciation Schedules'!$A$3:$A$42,'Depreciation Schedules'!$D$3:$D$42)</f>
        <v>#N/A</v>
      </c>
      <c r="AO429" s="170" t="e">
        <f>LOOKUP(AO$2,'Depreciation Schedules'!$A$3:$A$42,'Depreciation Schedules'!$D$3:$D$42)</f>
        <v>#N/A</v>
      </c>
      <c r="AP429" s="170" t="e">
        <f>LOOKUP(AP$2,'Depreciation Schedules'!$A$3:$A$42,'Depreciation Schedules'!$D$3:$D$42)</f>
        <v>#N/A</v>
      </c>
    </row>
    <row r="430" spans="1:42" x14ac:dyDescent="0.2">
      <c r="A430" s="23" t="str">
        <f t="shared" si="180"/>
        <v>15-yr SL</v>
      </c>
      <c r="B430" s="169" cm="1">
        <f t="array" ref="B430">SUM(IF(ISNUMBER(C430:AP430),C430:AP430))</f>
        <v>100.02000000000001</v>
      </c>
      <c r="C430" s="170">
        <f>LOOKUP(C$2,'Depreciation Schedules'!$A$3:$A$42,'Depreciation Schedules'!$E$3:$E$42)</f>
        <v>3.33</v>
      </c>
      <c r="D430" s="170">
        <f>LOOKUP(D$2,'Depreciation Schedules'!$A$3:$A$42,'Depreciation Schedules'!$E$3:$E$42)</f>
        <v>6.67</v>
      </c>
      <c r="E430" s="170">
        <f>LOOKUP(E$2,'Depreciation Schedules'!$A$3:$A$42,'Depreciation Schedules'!$E$3:$E$42)</f>
        <v>6.67</v>
      </c>
      <c r="F430" s="170">
        <f>LOOKUP(F$2,'Depreciation Schedules'!$A$3:$A$42,'Depreciation Schedules'!$E$3:$E$42)</f>
        <v>6.67</v>
      </c>
      <c r="G430" s="170">
        <f>LOOKUP(G$2,'Depreciation Schedules'!$A$3:$A$42,'Depreciation Schedules'!$E$3:$E$42)</f>
        <v>6.67</v>
      </c>
      <c r="H430" s="170">
        <f>LOOKUP(H$2,'Depreciation Schedules'!$A$3:$A$42,'Depreciation Schedules'!$E$3:$E$42)</f>
        <v>6.67</v>
      </c>
      <c r="I430" s="170">
        <f>LOOKUP(I$2,'Depreciation Schedules'!$A$3:$A$42,'Depreciation Schedules'!$E$3:$E$42)</f>
        <v>6.67</v>
      </c>
      <c r="J430" s="170">
        <f>LOOKUP(J$2,'Depreciation Schedules'!$A$3:$A$42,'Depreciation Schedules'!$E$3:$E$42)</f>
        <v>6.67</v>
      </c>
      <c r="K430" s="170">
        <f>LOOKUP(K$2,'Depreciation Schedules'!$A$3:$A$42,'Depreciation Schedules'!$E$3:$E$42)</f>
        <v>6.67</v>
      </c>
      <c r="L430" s="170">
        <f>LOOKUP(L$2,'Depreciation Schedules'!$A$3:$A$42,'Depreciation Schedules'!$E$3:$E$42)</f>
        <v>6.67</v>
      </c>
      <c r="M430" s="170">
        <f>LOOKUP(M$2,'Depreciation Schedules'!$A$3:$A$42,'Depreciation Schedules'!$E$3:$E$42)</f>
        <v>6.67</v>
      </c>
      <c r="N430" s="170">
        <f>LOOKUP(N$2,'Depreciation Schedules'!$A$3:$A$42,'Depreciation Schedules'!$E$3:$E$42)</f>
        <v>6.66</v>
      </c>
      <c r="O430" s="170">
        <f>LOOKUP(O$2,'Depreciation Schedules'!$A$3:$A$42,'Depreciation Schedules'!$E$3:$E$42)</f>
        <v>6.67</v>
      </c>
      <c r="P430" s="170">
        <f>LOOKUP(P$2,'Depreciation Schedules'!$A$3:$A$42,'Depreciation Schedules'!$E$3:$E$42)</f>
        <v>6.66</v>
      </c>
      <c r="Q430" s="170">
        <f>LOOKUP(Q$2,'Depreciation Schedules'!$A$3:$A$42,'Depreciation Schedules'!$E$3:$E$42)</f>
        <v>6.67</v>
      </c>
      <c r="R430" s="170">
        <f>LOOKUP(R$2,'Depreciation Schedules'!$A$3:$A$42,'Depreciation Schedules'!$E$3:$E$42)</f>
        <v>3.33</v>
      </c>
      <c r="S430" s="170">
        <f>LOOKUP(S$2,'Depreciation Schedules'!$A$3:$A$42,'Depreciation Schedules'!$E$3:$E$42)</f>
        <v>0</v>
      </c>
      <c r="T430" s="170">
        <f>LOOKUP(T$2,'Depreciation Schedules'!$A$3:$A$42,'Depreciation Schedules'!$E$3:$E$42)</f>
        <v>0</v>
      </c>
      <c r="U430" s="170">
        <f>LOOKUP(U$2,'Depreciation Schedules'!$A$3:$A$42,'Depreciation Schedules'!$E$3:$E$42)</f>
        <v>0</v>
      </c>
      <c r="V430" s="170">
        <f>LOOKUP(V$2,'Depreciation Schedules'!$A$3:$A$42,'Depreciation Schedules'!$E$3:$E$42)</f>
        <v>0</v>
      </c>
      <c r="W430" s="170">
        <f>LOOKUP(W$2,'Depreciation Schedules'!$A$3:$A$42,'Depreciation Schedules'!$E$3:$E$42)</f>
        <v>0</v>
      </c>
      <c r="X430" s="170">
        <f>LOOKUP(X$2,'Depreciation Schedules'!$A$3:$A$42,'Depreciation Schedules'!$E$3:$E$42)</f>
        <v>0</v>
      </c>
      <c r="Y430" s="170">
        <f>LOOKUP(Y$2,'Depreciation Schedules'!$A$3:$A$42,'Depreciation Schedules'!$E$3:$E$42)</f>
        <v>0</v>
      </c>
      <c r="Z430" s="170">
        <f>LOOKUP(Z$2,'Depreciation Schedules'!$A$3:$A$42,'Depreciation Schedules'!$E$3:$E$42)</f>
        <v>0</v>
      </c>
      <c r="AA430" s="170">
        <f>LOOKUP(AA$2,'Depreciation Schedules'!$A$3:$A$42,'Depreciation Schedules'!$E$3:$E$42)</f>
        <v>0</v>
      </c>
      <c r="AB430" s="170" t="e">
        <f>LOOKUP(AB$2,'Depreciation Schedules'!$A$3:$A$42,'Depreciation Schedules'!$E$3:$E$42)</f>
        <v>#N/A</v>
      </c>
      <c r="AC430" s="170" t="e">
        <f>LOOKUP(AC$2,'Depreciation Schedules'!$A$3:$A$42,'Depreciation Schedules'!$E$3:$E$42)</f>
        <v>#N/A</v>
      </c>
      <c r="AD430" s="170" t="e">
        <f>LOOKUP(AD$2,'Depreciation Schedules'!$A$3:$A$42,'Depreciation Schedules'!$E$3:$E$42)</f>
        <v>#N/A</v>
      </c>
      <c r="AE430" s="170" t="e">
        <f>LOOKUP(AE$2,'Depreciation Schedules'!$A$3:$A$42,'Depreciation Schedules'!$E$3:$E$42)</f>
        <v>#N/A</v>
      </c>
      <c r="AF430" s="170" t="e">
        <f>LOOKUP(AF$2,'Depreciation Schedules'!$A$3:$A$42,'Depreciation Schedules'!$E$3:$E$42)</f>
        <v>#N/A</v>
      </c>
      <c r="AG430" s="170" t="e">
        <f>LOOKUP(AG$2,'Depreciation Schedules'!$A$3:$A$42,'Depreciation Schedules'!$E$3:$E$42)</f>
        <v>#N/A</v>
      </c>
      <c r="AH430" s="170" t="e">
        <f>LOOKUP(AH$2,'Depreciation Schedules'!$A$3:$A$42,'Depreciation Schedules'!$E$3:$E$42)</f>
        <v>#N/A</v>
      </c>
      <c r="AI430" s="170" t="e">
        <f>LOOKUP(AI$2,'Depreciation Schedules'!$A$3:$A$42,'Depreciation Schedules'!$E$3:$E$42)</f>
        <v>#N/A</v>
      </c>
      <c r="AJ430" s="170" t="e">
        <f>LOOKUP(AJ$2,'Depreciation Schedules'!$A$3:$A$42,'Depreciation Schedules'!$E$3:$E$42)</f>
        <v>#N/A</v>
      </c>
      <c r="AK430" s="170" t="e">
        <f>LOOKUP(AK$2,'Depreciation Schedules'!$A$3:$A$42,'Depreciation Schedules'!$E$3:$E$42)</f>
        <v>#N/A</v>
      </c>
      <c r="AL430" s="170" t="e">
        <f>LOOKUP(AL$2,'Depreciation Schedules'!$A$3:$A$42,'Depreciation Schedules'!$E$3:$E$42)</f>
        <v>#N/A</v>
      </c>
      <c r="AM430" s="170" t="e">
        <f>LOOKUP(AM$2,'Depreciation Schedules'!$A$3:$A$42,'Depreciation Schedules'!$E$3:$E$42)</f>
        <v>#N/A</v>
      </c>
      <c r="AN430" s="170" t="e">
        <f>LOOKUP(AN$2,'Depreciation Schedules'!$A$3:$A$42,'Depreciation Schedules'!$E$3:$E$42)</f>
        <v>#N/A</v>
      </c>
      <c r="AO430" s="170" t="e">
        <f>LOOKUP(AO$2,'Depreciation Schedules'!$A$3:$A$42,'Depreciation Schedules'!$E$3:$E$42)</f>
        <v>#N/A</v>
      </c>
      <c r="AP430" s="170" t="e">
        <f>LOOKUP(AP$2,'Depreciation Schedules'!$A$3:$A$42,'Depreciation Schedules'!$E$3:$E$42)</f>
        <v>#N/A</v>
      </c>
    </row>
    <row r="431" spans="1:42" x14ac:dyDescent="0.2">
      <c r="A431" s="23" t="str">
        <f t="shared" si="180"/>
        <v>20-yr SL</v>
      </c>
      <c r="B431" s="169" cm="1">
        <f t="array" ref="B431">SUM(IF(ISNUMBER(C431:AP431),C431:AP431))</f>
        <v>100</v>
      </c>
      <c r="C431" s="170">
        <f>LOOKUP(C$2,'Depreciation Schedules'!$A$3:$A$42,'Depreciation Schedules'!$F$3:$F$42)</f>
        <v>2.5</v>
      </c>
      <c r="D431" s="170">
        <f>LOOKUP(D$2,'Depreciation Schedules'!$A$3:$A$42,'Depreciation Schedules'!$F$3:$F$42)</f>
        <v>5</v>
      </c>
      <c r="E431" s="170">
        <f>LOOKUP(E$2,'Depreciation Schedules'!$A$3:$A$42,'Depreciation Schedules'!$F$3:$F$42)</f>
        <v>5</v>
      </c>
      <c r="F431" s="170">
        <f>LOOKUP(F$2,'Depreciation Schedules'!$A$3:$A$42,'Depreciation Schedules'!$F$3:$F$42)</f>
        <v>5</v>
      </c>
      <c r="G431" s="170">
        <f>LOOKUP(G$2,'Depreciation Schedules'!$A$3:$A$42,'Depreciation Schedules'!$F$3:$F$42)</f>
        <v>5</v>
      </c>
      <c r="H431" s="170">
        <f>LOOKUP(H$2,'Depreciation Schedules'!$A$3:$A$42,'Depreciation Schedules'!$F$3:$F$42)</f>
        <v>5</v>
      </c>
      <c r="I431" s="170">
        <f>LOOKUP(I$2,'Depreciation Schedules'!$A$3:$A$42,'Depreciation Schedules'!$F$3:$F$42)</f>
        <v>5</v>
      </c>
      <c r="J431" s="170">
        <f>LOOKUP(J$2,'Depreciation Schedules'!$A$3:$A$42,'Depreciation Schedules'!$F$3:$F$42)</f>
        <v>5</v>
      </c>
      <c r="K431" s="170">
        <f>LOOKUP(K$2,'Depreciation Schedules'!$A$3:$A$42,'Depreciation Schedules'!$F$3:$F$42)</f>
        <v>5</v>
      </c>
      <c r="L431" s="170">
        <f>LOOKUP(L$2,'Depreciation Schedules'!$A$3:$A$42,'Depreciation Schedules'!$F$3:$F$42)</f>
        <v>5</v>
      </c>
      <c r="M431" s="170">
        <f>LOOKUP(M$2,'Depreciation Schedules'!$A$3:$A$42,'Depreciation Schedules'!$F$3:$F$42)</f>
        <v>5</v>
      </c>
      <c r="N431" s="170">
        <f>LOOKUP(N$2,'Depreciation Schedules'!$A$3:$A$42,'Depreciation Schedules'!$F$3:$F$42)</f>
        <v>5</v>
      </c>
      <c r="O431" s="170">
        <f>LOOKUP(O$2,'Depreciation Schedules'!$A$3:$A$42,'Depreciation Schedules'!$F$3:$F$42)</f>
        <v>5</v>
      </c>
      <c r="P431" s="170">
        <f>LOOKUP(P$2,'Depreciation Schedules'!$A$3:$A$42,'Depreciation Schedules'!$F$3:$F$42)</f>
        <v>5</v>
      </c>
      <c r="Q431" s="170">
        <f>LOOKUP(Q$2,'Depreciation Schedules'!$A$3:$A$42,'Depreciation Schedules'!$F$3:$F$42)</f>
        <v>5</v>
      </c>
      <c r="R431" s="170">
        <f>LOOKUP(R$2,'Depreciation Schedules'!$A$3:$A$42,'Depreciation Schedules'!$F$3:$F$42)</f>
        <v>5</v>
      </c>
      <c r="S431" s="170">
        <f>LOOKUP(S$2,'Depreciation Schedules'!$A$3:$A$42,'Depreciation Schedules'!$F$3:$F$42)</f>
        <v>5</v>
      </c>
      <c r="T431" s="170">
        <f>LOOKUP(T$2,'Depreciation Schedules'!$A$3:$A$42,'Depreciation Schedules'!$F$3:$F$42)</f>
        <v>5</v>
      </c>
      <c r="U431" s="170">
        <f>LOOKUP(U$2,'Depreciation Schedules'!$A$3:$A$42,'Depreciation Schedules'!$F$3:$F$42)</f>
        <v>5</v>
      </c>
      <c r="V431" s="170">
        <f>LOOKUP(V$2,'Depreciation Schedules'!$A$3:$A$42,'Depreciation Schedules'!$F$3:$F$42)</f>
        <v>5</v>
      </c>
      <c r="W431" s="170">
        <f>LOOKUP(W$2,'Depreciation Schedules'!$A$3:$A$42,'Depreciation Schedules'!$F$3:$F$42)</f>
        <v>2.5</v>
      </c>
      <c r="X431" s="170">
        <f>LOOKUP(X$2,'Depreciation Schedules'!$A$3:$A$42,'Depreciation Schedules'!$F$3:$F$42)</f>
        <v>0</v>
      </c>
      <c r="Y431" s="170">
        <f>LOOKUP(Y$2,'Depreciation Schedules'!$A$3:$A$42,'Depreciation Schedules'!$F$3:$F$42)</f>
        <v>0</v>
      </c>
      <c r="Z431" s="170">
        <f>LOOKUP(Z$2,'Depreciation Schedules'!$A$3:$A$42,'Depreciation Schedules'!$F$3:$F$42)</f>
        <v>0</v>
      </c>
      <c r="AA431" s="170">
        <f>LOOKUP(AA$2,'Depreciation Schedules'!$A$3:$A$42,'Depreciation Schedules'!$F$3:$F$42)</f>
        <v>0</v>
      </c>
      <c r="AB431" s="170" t="e">
        <f>LOOKUP(AB$2,'Depreciation Schedules'!$A$3:$A$42,'Depreciation Schedules'!$F$3:$F$42)</f>
        <v>#N/A</v>
      </c>
      <c r="AC431" s="170" t="e">
        <f>LOOKUP(AC$2,'Depreciation Schedules'!$A$3:$A$42,'Depreciation Schedules'!$F$3:$F$42)</f>
        <v>#N/A</v>
      </c>
      <c r="AD431" s="170" t="e">
        <f>LOOKUP(AD$2,'Depreciation Schedules'!$A$3:$A$42,'Depreciation Schedules'!$F$3:$F$42)</f>
        <v>#N/A</v>
      </c>
      <c r="AE431" s="170" t="e">
        <f>LOOKUP(AE$2,'Depreciation Schedules'!$A$3:$A$42,'Depreciation Schedules'!$F$3:$F$42)</f>
        <v>#N/A</v>
      </c>
      <c r="AF431" s="170" t="e">
        <f>LOOKUP(AF$2,'Depreciation Schedules'!$A$3:$A$42,'Depreciation Schedules'!$F$3:$F$42)</f>
        <v>#N/A</v>
      </c>
      <c r="AG431" s="170" t="e">
        <f>LOOKUP(AG$2,'Depreciation Schedules'!$A$3:$A$42,'Depreciation Schedules'!$F$3:$F$42)</f>
        <v>#N/A</v>
      </c>
      <c r="AH431" s="170" t="e">
        <f>LOOKUP(AH$2,'Depreciation Schedules'!$A$3:$A$42,'Depreciation Schedules'!$F$3:$F$42)</f>
        <v>#N/A</v>
      </c>
      <c r="AI431" s="170" t="e">
        <f>LOOKUP(AI$2,'Depreciation Schedules'!$A$3:$A$42,'Depreciation Schedules'!$F$3:$F$42)</f>
        <v>#N/A</v>
      </c>
      <c r="AJ431" s="170" t="e">
        <f>LOOKUP(AJ$2,'Depreciation Schedules'!$A$3:$A$42,'Depreciation Schedules'!$F$3:$F$42)</f>
        <v>#N/A</v>
      </c>
      <c r="AK431" s="170" t="e">
        <f>LOOKUP(AK$2,'Depreciation Schedules'!$A$3:$A$42,'Depreciation Schedules'!$F$3:$F$42)</f>
        <v>#N/A</v>
      </c>
      <c r="AL431" s="170" t="e">
        <f>LOOKUP(AL$2,'Depreciation Schedules'!$A$3:$A$42,'Depreciation Schedules'!$F$3:$F$42)</f>
        <v>#N/A</v>
      </c>
      <c r="AM431" s="170" t="e">
        <f>LOOKUP(AM$2,'Depreciation Schedules'!$A$3:$A$42,'Depreciation Schedules'!$F$3:$F$42)</f>
        <v>#N/A</v>
      </c>
      <c r="AN431" s="170" t="e">
        <f>LOOKUP(AN$2,'Depreciation Schedules'!$A$3:$A$42,'Depreciation Schedules'!$F$3:$F$42)</f>
        <v>#N/A</v>
      </c>
      <c r="AO431" s="170" t="e">
        <f>LOOKUP(AO$2,'Depreciation Schedules'!$A$3:$A$42,'Depreciation Schedules'!$F$3:$F$42)</f>
        <v>#N/A</v>
      </c>
      <c r="AP431" s="170" t="e">
        <f>LOOKUP(AP$2,'Depreciation Schedules'!$A$3:$A$42,'Depreciation Schedules'!$F$3:$F$42)</f>
        <v>#N/A</v>
      </c>
    </row>
    <row r="432" spans="1:42" x14ac:dyDescent="0.2">
      <c r="A432" s="23" t="str">
        <f t="shared" si="180"/>
        <v>39-yr SL</v>
      </c>
      <c r="B432" s="169" cm="1">
        <f t="array" ref="B432">SUM(IF(ISNUMBER(C432:AP432),C432:AP432))</f>
        <v>62.820512820512739</v>
      </c>
      <c r="C432" s="170">
        <f>LOOKUP(C$2,'Depreciation Schedules'!$A$3:$A$42,'Depreciation Schedules'!$G$3:$G$42)</f>
        <v>1.2820512820512799</v>
      </c>
      <c r="D432" s="170">
        <f>LOOKUP(D$2,'Depreciation Schedules'!$A$3:$A$42,'Depreciation Schedules'!$G$3:$G$42)</f>
        <v>2.5641025641025599</v>
      </c>
      <c r="E432" s="170">
        <f>LOOKUP(E$2,'Depreciation Schedules'!$A$3:$A$42,'Depreciation Schedules'!$G$3:$G$42)</f>
        <v>2.5641025641025599</v>
      </c>
      <c r="F432" s="170">
        <f>LOOKUP(F$2,'Depreciation Schedules'!$A$3:$A$42,'Depreciation Schedules'!$G$3:$G$42)</f>
        <v>2.5641025641025599</v>
      </c>
      <c r="G432" s="170">
        <f>LOOKUP(G$2,'Depreciation Schedules'!$A$3:$A$42,'Depreciation Schedules'!$G$3:$G$42)</f>
        <v>2.5641025641025599</v>
      </c>
      <c r="H432" s="170">
        <f>LOOKUP(H$2,'Depreciation Schedules'!$A$3:$A$42,'Depreciation Schedules'!$G$3:$G$42)</f>
        <v>2.5641025641025599</v>
      </c>
      <c r="I432" s="170">
        <f>LOOKUP(I$2,'Depreciation Schedules'!$A$3:$A$42,'Depreciation Schedules'!$G$3:$G$42)</f>
        <v>2.5641025641025599</v>
      </c>
      <c r="J432" s="170">
        <f>LOOKUP(J$2,'Depreciation Schedules'!$A$3:$A$42,'Depreciation Schedules'!$G$3:$G$42)</f>
        <v>2.5641025641025599</v>
      </c>
      <c r="K432" s="170">
        <f>LOOKUP(K$2,'Depreciation Schedules'!$A$3:$A$42,'Depreciation Schedules'!$G$3:$G$42)</f>
        <v>2.5641025641025599</v>
      </c>
      <c r="L432" s="170">
        <f>LOOKUP(L$2,'Depreciation Schedules'!$A$3:$A$42,'Depreciation Schedules'!$G$3:$G$42)</f>
        <v>2.5641025641025599</v>
      </c>
      <c r="M432" s="170">
        <f>LOOKUP(M$2,'Depreciation Schedules'!$A$3:$A$42,'Depreciation Schedules'!$G$3:$G$42)</f>
        <v>2.5641025641025599</v>
      </c>
      <c r="N432" s="170">
        <f>LOOKUP(N$2,'Depreciation Schedules'!$A$3:$A$42,'Depreciation Schedules'!$G$3:$G$42)</f>
        <v>2.5641025641025599</v>
      </c>
      <c r="O432" s="170">
        <f>LOOKUP(O$2,'Depreciation Schedules'!$A$3:$A$42,'Depreciation Schedules'!$G$3:$G$42)</f>
        <v>2.5641025641025599</v>
      </c>
      <c r="P432" s="170">
        <f>LOOKUP(P$2,'Depreciation Schedules'!$A$3:$A$42,'Depreciation Schedules'!$G$3:$G$42)</f>
        <v>2.5641025641025599</v>
      </c>
      <c r="Q432" s="170">
        <f>LOOKUP(Q$2,'Depreciation Schedules'!$A$3:$A$42,'Depreciation Schedules'!$G$3:$G$42)</f>
        <v>2.5641025641025599</v>
      </c>
      <c r="R432" s="170">
        <f>LOOKUP(R$2,'Depreciation Schedules'!$A$3:$A$42,'Depreciation Schedules'!$G$3:$G$42)</f>
        <v>2.5641025641025599</v>
      </c>
      <c r="S432" s="170">
        <f>LOOKUP(S$2,'Depreciation Schedules'!$A$3:$A$42,'Depreciation Schedules'!$G$3:$G$42)</f>
        <v>2.5641025641025599</v>
      </c>
      <c r="T432" s="170">
        <f>LOOKUP(T$2,'Depreciation Schedules'!$A$3:$A$42,'Depreciation Schedules'!$G$3:$G$42)</f>
        <v>2.5641025641025599</v>
      </c>
      <c r="U432" s="170">
        <f>LOOKUP(U$2,'Depreciation Schedules'!$A$3:$A$42,'Depreciation Schedules'!$G$3:$G$42)</f>
        <v>2.5641025641025599</v>
      </c>
      <c r="V432" s="170">
        <f>LOOKUP(V$2,'Depreciation Schedules'!$A$3:$A$42,'Depreciation Schedules'!$G$3:$G$42)</f>
        <v>2.5641025641025599</v>
      </c>
      <c r="W432" s="170">
        <f>LOOKUP(W$2,'Depreciation Schedules'!$A$3:$A$42,'Depreciation Schedules'!$G$3:$G$42)</f>
        <v>2.5641025641025599</v>
      </c>
      <c r="X432" s="170">
        <f>LOOKUP(X$2,'Depreciation Schedules'!$A$3:$A$42,'Depreciation Schedules'!$G$3:$G$42)</f>
        <v>2.5641025641025599</v>
      </c>
      <c r="Y432" s="170">
        <f>LOOKUP(Y$2,'Depreciation Schedules'!$A$3:$A$42,'Depreciation Schedules'!$G$3:$G$42)</f>
        <v>2.5641025641025599</v>
      </c>
      <c r="Z432" s="170">
        <f>LOOKUP(Z$2,'Depreciation Schedules'!$A$3:$A$42,'Depreciation Schedules'!$G$3:$G$42)</f>
        <v>2.5641025641025599</v>
      </c>
      <c r="AA432" s="170">
        <f>LOOKUP(AA$2,'Depreciation Schedules'!$A$3:$A$42,'Depreciation Schedules'!$G$3:$G$42)</f>
        <v>2.5641025641025599</v>
      </c>
      <c r="AB432" s="170" t="e">
        <f>LOOKUP(AB$2,'Depreciation Schedules'!$A$3:$A$42,'Depreciation Schedules'!$G$3:$G$42)</f>
        <v>#N/A</v>
      </c>
      <c r="AC432" s="170" t="e">
        <f>LOOKUP(AC$2,'Depreciation Schedules'!$A$3:$A$42,'Depreciation Schedules'!$G$3:$G$42)</f>
        <v>#N/A</v>
      </c>
      <c r="AD432" s="170" t="e">
        <f>LOOKUP(AD$2,'Depreciation Schedules'!$A$3:$A$42,'Depreciation Schedules'!$G$3:$G$42)</f>
        <v>#N/A</v>
      </c>
      <c r="AE432" s="170" t="e">
        <f>LOOKUP(AE$2,'Depreciation Schedules'!$A$3:$A$42,'Depreciation Schedules'!$G$3:$G$42)</f>
        <v>#N/A</v>
      </c>
      <c r="AF432" s="170" t="e">
        <f>LOOKUP(AF$2,'Depreciation Schedules'!$A$3:$A$42,'Depreciation Schedules'!$G$3:$G$42)</f>
        <v>#N/A</v>
      </c>
      <c r="AG432" s="170" t="e">
        <f>LOOKUP(AG$2,'Depreciation Schedules'!$A$3:$A$42,'Depreciation Schedules'!$G$3:$G$42)</f>
        <v>#N/A</v>
      </c>
      <c r="AH432" s="170" t="e">
        <f>LOOKUP(AH$2,'Depreciation Schedules'!$A$3:$A$42,'Depreciation Schedules'!$G$3:$G$42)</f>
        <v>#N/A</v>
      </c>
      <c r="AI432" s="170" t="e">
        <f>LOOKUP(AI$2,'Depreciation Schedules'!$A$3:$A$42,'Depreciation Schedules'!$G$3:$G$42)</f>
        <v>#N/A</v>
      </c>
      <c r="AJ432" s="170" t="e">
        <f>LOOKUP(AJ$2,'Depreciation Schedules'!$A$3:$A$42,'Depreciation Schedules'!$G$3:$G$42)</f>
        <v>#N/A</v>
      </c>
      <c r="AK432" s="170" t="e">
        <f>LOOKUP(AK$2,'Depreciation Schedules'!$A$3:$A$42,'Depreciation Schedules'!$G$3:$G$42)</f>
        <v>#N/A</v>
      </c>
      <c r="AL432" s="170" t="e">
        <f>LOOKUP(AL$2,'Depreciation Schedules'!$A$3:$A$42,'Depreciation Schedules'!$G$3:$G$42)</f>
        <v>#N/A</v>
      </c>
      <c r="AM432" s="170" t="e">
        <f>LOOKUP(AM$2,'Depreciation Schedules'!$A$3:$A$42,'Depreciation Schedules'!$G$3:$G$42)</f>
        <v>#N/A</v>
      </c>
      <c r="AN432" s="170" t="e">
        <f>LOOKUP(AN$2,'Depreciation Schedules'!$A$3:$A$42,'Depreciation Schedules'!$G$3:$G$42)</f>
        <v>#N/A</v>
      </c>
      <c r="AO432" s="170" t="e">
        <f>LOOKUP(AO$2,'Depreciation Schedules'!$A$3:$A$42,'Depreciation Schedules'!$G$3:$G$42)</f>
        <v>#N/A</v>
      </c>
      <c r="AP432" s="170" t="e">
        <f>LOOKUP(AP$2,'Depreciation Schedules'!$A$3:$A$42,'Depreciation Schedules'!$G$3:$G$42)</f>
        <v>#N/A</v>
      </c>
    </row>
    <row r="433" spans="1:42" x14ac:dyDescent="0.2">
      <c r="A433" s="23" t="s">
        <v>367</v>
      </c>
      <c r="B433" s="173" cm="1">
        <f t="array" ref="B433">SUM(IF(ISNUMBER(C433:AP433),C433:AP433))</f>
        <v>0</v>
      </c>
      <c r="C433" s="170">
        <f t="array" ref="C433:AP433">Inputs!D208:AQ208</f>
        <v>0</v>
      </c>
      <c r="D433" s="170">
        <v>0</v>
      </c>
      <c r="E433" s="170">
        <v>0</v>
      </c>
      <c r="F433" s="170">
        <v>0</v>
      </c>
      <c r="G433" s="170">
        <v>0</v>
      </c>
      <c r="H433" s="170">
        <v>0</v>
      </c>
      <c r="I433" s="170">
        <v>0</v>
      </c>
      <c r="J433" s="170">
        <v>0</v>
      </c>
      <c r="K433" s="170">
        <v>0</v>
      </c>
      <c r="L433" s="170">
        <v>0</v>
      </c>
      <c r="M433" s="170">
        <v>0</v>
      </c>
      <c r="N433" s="170">
        <v>0</v>
      </c>
      <c r="O433" s="170">
        <v>0</v>
      </c>
      <c r="P433" s="170">
        <v>0</v>
      </c>
      <c r="Q433" s="170">
        <v>0</v>
      </c>
      <c r="R433" s="170">
        <v>0</v>
      </c>
      <c r="S433" s="170">
        <v>0</v>
      </c>
      <c r="T433" s="170">
        <v>0</v>
      </c>
      <c r="U433" s="170">
        <v>0</v>
      </c>
      <c r="V433" s="170">
        <v>0</v>
      </c>
      <c r="W433" s="170">
        <v>0</v>
      </c>
      <c r="X433" s="170">
        <v>0</v>
      </c>
      <c r="Y433" s="170">
        <v>0</v>
      </c>
      <c r="Z433" s="170">
        <v>0</v>
      </c>
      <c r="AA433" s="170">
        <v>0</v>
      </c>
      <c r="AB433" s="170">
        <v>0</v>
      </c>
      <c r="AC433" s="170">
        <v>0</v>
      </c>
      <c r="AD433" s="170">
        <v>0</v>
      </c>
      <c r="AE433" s="170">
        <v>0</v>
      </c>
      <c r="AF433" s="170">
        <v>0</v>
      </c>
      <c r="AG433" s="170">
        <v>0</v>
      </c>
      <c r="AH433" s="170">
        <v>0</v>
      </c>
      <c r="AI433" s="170">
        <v>0</v>
      </c>
      <c r="AJ433" s="170">
        <v>0</v>
      </c>
      <c r="AK433" s="170">
        <v>0</v>
      </c>
      <c r="AL433" s="170">
        <v>0</v>
      </c>
      <c r="AM433" s="170">
        <v>0</v>
      </c>
      <c r="AN433" s="170">
        <v>0</v>
      </c>
      <c r="AO433" s="170">
        <v>0</v>
      </c>
      <c r="AP433" s="170">
        <v>0</v>
      </c>
    </row>
    <row r="434" spans="1:42" x14ac:dyDescent="0.2">
      <c r="A434" s="22" t="s">
        <v>3</v>
      </c>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row>
    <row r="435" spans="1:42" x14ac:dyDescent="0.2">
      <c r="A435" s="23" t="str">
        <f t="shared" ref="A435:A440" si="181">A427</f>
        <v>5-yr MACRS</v>
      </c>
      <c r="B435" s="169" cm="1">
        <f t="array" ref="B435">SUM(IF(ISNUMBER(C435:AP435),C435:AP435))</f>
        <v>1209779.4436875</v>
      </c>
      <c r="C435" s="123">
        <f>C427/100*$Q$394</f>
        <v>241955.8887375</v>
      </c>
      <c r="D435" s="123">
        <f t="shared" ref="D435:AP435" si="182">D427/100*$Q$394</f>
        <v>387129.42197999998</v>
      </c>
      <c r="E435" s="123">
        <f t="shared" si="182"/>
        <v>232277.653188</v>
      </c>
      <c r="F435" s="123">
        <f t="shared" si="182"/>
        <v>139366.59191279998</v>
      </c>
      <c r="G435" s="123">
        <f t="shared" si="182"/>
        <v>139366.59191279998</v>
      </c>
      <c r="H435" s="123">
        <f t="shared" si="182"/>
        <v>69683.29595639999</v>
      </c>
      <c r="I435" s="123">
        <f t="shared" si="182"/>
        <v>0</v>
      </c>
      <c r="J435" s="123">
        <f t="shared" si="182"/>
        <v>0</v>
      </c>
      <c r="K435" s="123">
        <f t="shared" si="182"/>
        <v>0</v>
      </c>
      <c r="L435" s="123">
        <f t="shared" si="182"/>
        <v>0</v>
      </c>
      <c r="M435" s="123">
        <f t="shared" si="182"/>
        <v>0</v>
      </c>
      <c r="N435" s="123">
        <f t="shared" si="182"/>
        <v>0</v>
      </c>
      <c r="O435" s="123">
        <f t="shared" si="182"/>
        <v>0</v>
      </c>
      <c r="P435" s="123">
        <f t="shared" si="182"/>
        <v>0</v>
      </c>
      <c r="Q435" s="123">
        <f t="shared" si="182"/>
        <v>0</v>
      </c>
      <c r="R435" s="123">
        <f t="shared" si="182"/>
        <v>0</v>
      </c>
      <c r="S435" s="123">
        <f t="shared" si="182"/>
        <v>0</v>
      </c>
      <c r="T435" s="123">
        <f t="shared" si="182"/>
        <v>0</v>
      </c>
      <c r="U435" s="123">
        <f t="shared" si="182"/>
        <v>0</v>
      </c>
      <c r="V435" s="123">
        <f t="shared" si="182"/>
        <v>0</v>
      </c>
      <c r="W435" s="123">
        <f t="shared" si="182"/>
        <v>0</v>
      </c>
      <c r="X435" s="123">
        <f t="shared" si="182"/>
        <v>0</v>
      </c>
      <c r="Y435" s="123">
        <f t="shared" si="182"/>
        <v>0</v>
      </c>
      <c r="Z435" s="123">
        <f t="shared" si="182"/>
        <v>0</v>
      </c>
      <c r="AA435" s="123">
        <f t="shared" si="182"/>
        <v>0</v>
      </c>
      <c r="AB435" s="123" t="e">
        <f t="shared" si="182"/>
        <v>#N/A</v>
      </c>
      <c r="AC435" s="123" t="e">
        <f t="shared" si="182"/>
        <v>#N/A</v>
      </c>
      <c r="AD435" s="123" t="e">
        <f t="shared" si="182"/>
        <v>#N/A</v>
      </c>
      <c r="AE435" s="123" t="e">
        <f t="shared" si="182"/>
        <v>#N/A</v>
      </c>
      <c r="AF435" s="123" t="e">
        <f t="shared" si="182"/>
        <v>#N/A</v>
      </c>
      <c r="AG435" s="123" t="e">
        <f t="shared" si="182"/>
        <v>#N/A</v>
      </c>
      <c r="AH435" s="123" t="e">
        <f t="shared" si="182"/>
        <v>#N/A</v>
      </c>
      <c r="AI435" s="123" t="e">
        <f t="shared" si="182"/>
        <v>#N/A</v>
      </c>
      <c r="AJ435" s="123" t="e">
        <f t="shared" si="182"/>
        <v>#N/A</v>
      </c>
      <c r="AK435" s="123" t="e">
        <f t="shared" si="182"/>
        <v>#N/A</v>
      </c>
      <c r="AL435" s="123" t="e">
        <f t="shared" si="182"/>
        <v>#N/A</v>
      </c>
      <c r="AM435" s="123" t="e">
        <f t="shared" si="182"/>
        <v>#N/A</v>
      </c>
      <c r="AN435" s="123" t="e">
        <f t="shared" si="182"/>
        <v>#N/A</v>
      </c>
      <c r="AO435" s="123" t="e">
        <f t="shared" si="182"/>
        <v>#N/A</v>
      </c>
      <c r="AP435" s="123" t="e">
        <f t="shared" si="182"/>
        <v>#N/A</v>
      </c>
    </row>
    <row r="436" spans="1:42" x14ac:dyDescent="0.2">
      <c r="A436" s="23" t="str">
        <f t="shared" si="181"/>
        <v>15-yr MACRS</v>
      </c>
      <c r="B436" s="169" cm="1">
        <f t="array" ref="B436">SUM(IF(ISNUMBER(C436:AP436),C436:AP436))</f>
        <v>23718.793445943757</v>
      </c>
      <c r="C436" s="123">
        <f>C428/100*$Q$395</f>
        <v>1186.0582781250002</v>
      </c>
      <c r="D436" s="123">
        <f t="shared" ref="D436:AP436" si="183">D428/100*$Q$395</f>
        <v>2253.5107284375003</v>
      </c>
      <c r="E436" s="123">
        <f t="shared" si="183"/>
        <v>2028.1596555937504</v>
      </c>
      <c r="F436" s="123">
        <f t="shared" si="183"/>
        <v>1826.5297483125</v>
      </c>
      <c r="G436" s="123">
        <f t="shared" si="183"/>
        <v>1643.8767734812502</v>
      </c>
      <c r="H436" s="123">
        <f t="shared" si="183"/>
        <v>1477.8286145437501</v>
      </c>
      <c r="I436" s="123">
        <f t="shared" si="183"/>
        <v>1399.5487681875002</v>
      </c>
      <c r="J436" s="123">
        <f t="shared" si="183"/>
        <v>1399.5487681875002</v>
      </c>
      <c r="K436" s="123">
        <f t="shared" si="183"/>
        <v>1401.9208847437501</v>
      </c>
      <c r="L436" s="123">
        <f t="shared" si="183"/>
        <v>1399.5487681875002</v>
      </c>
      <c r="M436" s="123">
        <f t="shared" si="183"/>
        <v>1401.9208847437501</v>
      </c>
      <c r="N436" s="123">
        <f t="shared" si="183"/>
        <v>1399.5487681875002</v>
      </c>
      <c r="O436" s="123">
        <f t="shared" si="183"/>
        <v>1401.9208847437501</v>
      </c>
      <c r="P436" s="123">
        <f t="shared" si="183"/>
        <v>1399.5487681875002</v>
      </c>
      <c r="Q436" s="123">
        <f t="shared" si="183"/>
        <v>1399.5487681875002</v>
      </c>
      <c r="R436" s="123">
        <f t="shared" si="183"/>
        <v>699.77438409375009</v>
      </c>
      <c r="S436" s="123">
        <f t="shared" si="183"/>
        <v>0</v>
      </c>
      <c r="T436" s="123">
        <f t="shared" si="183"/>
        <v>0</v>
      </c>
      <c r="U436" s="123">
        <f t="shared" si="183"/>
        <v>0</v>
      </c>
      <c r="V436" s="123">
        <f t="shared" si="183"/>
        <v>0</v>
      </c>
      <c r="W436" s="123">
        <f t="shared" si="183"/>
        <v>0</v>
      </c>
      <c r="X436" s="123">
        <f t="shared" si="183"/>
        <v>0</v>
      </c>
      <c r="Y436" s="123">
        <f t="shared" si="183"/>
        <v>0</v>
      </c>
      <c r="Z436" s="123">
        <f t="shared" si="183"/>
        <v>0</v>
      </c>
      <c r="AA436" s="123">
        <f t="shared" si="183"/>
        <v>0</v>
      </c>
      <c r="AB436" s="123" t="e">
        <f t="shared" si="183"/>
        <v>#N/A</v>
      </c>
      <c r="AC436" s="123" t="e">
        <f t="shared" si="183"/>
        <v>#N/A</v>
      </c>
      <c r="AD436" s="123" t="e">
        <f t="shared" si="183"/>
        <v>#N/A</v>
      </c>
      <c r="AE436" s="123" t="e">
        <f t="shared" si="183"/>
        <v>#N/A</v>
      </c>
      <c r="AF436" s="123" t="e">
        <f t="shared" si="183"/>
        <v>#N/A</v>
      </c>
      <c r="AG436" s="123" t="e">
        <f t="shared" si="183"/>
        <v>#N/A</v>
      </c>
      <c r="AH436" s="123" t="e">
        <f t="shared" si="183"/>
        <v>#N/A</v>
      </c>
      <c r="AI436" s="123" t="e">
        <f t="shared" si="183"/>
        <v>#N/A</v>
      </c>
      <c r="AJ436" s="123" t="e">
        <f t="shared" si="183"/>
        <v>#N/A</v>
      </c>
      <c r="AK436" s="123" t="e">
        <f t="shared" si="183"/>
        <v>#N/A</v>
      </c>
      <c r="AL436" s="123" t="e">
        <f t="shared" si="183"/>
        <v>#N/A</v>
      </c>
      <c r="AM436" s="123" t="e">
        <f t="shared" si="183"/>
        <v>#N/A</v>
      </c>
      <c r="AN436" s="123" t="e">
        <f t="shared" si="183"/>
        <v>#N/A</v>
      </c>
      <c r="AO436" s="123" t="e">
        <f t="shared" si="183"/>
        <v>#N/A</v>
      </c>
      <c r="AP436" s="123" t="e">
        <f t="shared" si="183"/>
        <v>#N/A</v>
      </c>
    </row>
    <row r="437" spans="1:42" x14ac:dyDescent="0.2">
      <c r="A437" s="23" t="str">
        <f t="shared" si="181"/>
        <v>5-yr SL</v>
      </c>
      <c r="B437" s="169" cm="1">
        <f t="array" ref="B437">SUM(IF(ISNUMBER(C437:AP437),C437:AP437))</f>
        <v>0</v>
      </c>
      <c r="C437" s="123">
        <f>C429/100*$Q$396</f>
        <v>0</v>
      </c>
      <c r="D437" s="123">
        <f t="shared" ref="D437:AP437" si="184">D429/100*$Q$396</f>
        <v>0</v>
      </c>
      <c r="E437" s="123">
        <f t="shared" si="184"/>
        <v>0</v>
      </c>
      <c r="F437" s="123">
        <f t="shared" si="184"/>
        <v>0</v>
      </c>
      <c r="G437" s="123">
        <f t="shared" si="184"/>
        <v>0</v>
      </c>
      <c r="H437" s="123">
        <f t="shared" si="184"/>
        <v>0</v>
      </c>
      <c r="I437" s="123">
        <f t="shared" si="184"/>
        <v>0</v>
      </c>
      <c r="J437" s="123">
        <f t="shared" si="184"/>
        <v>0</v>
      </c>
      <c r="K437" s="123">
        <f t="shared" si="184"/>
        <v>0</v>
      </c>
      <c r="L437" s="123">
        <f t="shared" si="184"/>
        <v>0</v>
      </c>
      <c r="M437" s="123">
        <f t="shared" si="184"/>
        <v>0</v>
      </c>
      <c r="N437" s="123">
        <f t="shared" si="184"/>
        <v>0</v>
      </c>
      <c r="O437" s="123">
        <f t="shared" si="184"/>
        <v>0</v>
      </c>
      <c r="P437" s="123">
        <f t="shared" si="184"/>
        <v>0</v>
      </c>
      <c r="Q437" s="123">
        <f t="shared" si="184"/>
        <v>0</v>
      </c>
      <c r="R437" s="123">
        <f t="shared" si="184"/>
        <v>0</v>
      </c>
      <c r="S437" s="123">
        <f t="shared" si="184"/>
        <v>0</v>
      </c>
      <c r="T437" s="123">
        <f t="shared" si="184"/>
        <v>0</v>
      </c>
      <c r="U437" s="123">
        <f t="shared" si="184"/>
        <v>0</v>
      </c>
      <c r="V437" s="123">
        <f t="shared" si="184"/>
        <v>0</v>
      </c>
      <c r="W437" s="123">
        <f t="shared" si="184"/>
        <v>0</v>
      </c>
      <c r="X437" s="123">
        <f t="shared" si="184"/>
        <v>0</v>
      </c>
      <c r="Y437" s="123">
        <f t="shared" si="184"/>
        <v>0</v>
      </c>
      <c r="Z437" s="123">
        <f t="shared" si="184"/>
        <v>0</v>
      </c>
      <c r="AA437" s="123">
        <f t="shared" si="184"/>
        <v>0</v>
      </c>
      <c r="AB437" s="123" t="e">
        <f t="shared" si="184"/>
        <v>#N/A</v>
      </c>
      <c r="AC437" s="123" t="e">
        <f t="shared" si="184"/>
        <v>#N/A</v>
      </c>
      <c r="AD437" s="123" t="e">
        <f t="shared" si="184"/>
        <v>#N/A</v>
      </c>
      <c r="AE437" s="123" t="e">
        <f t="shared" si="184"/>
        <v>#N/A</v>
      </c>
      <c r="AF437" s="123" t="e">
        <f t="shared" si="184"/>
        <v>#N/A</v>
      </c>
      <c r="AG437" s="123" t="e">
        <f t="shared" si="184"/>
        <v>#N/A</v>
      </c>
      <c r="AH437" s="123" t="e">
        <f t="shared" si="184"/>
        <v>#N/A</v>
      </c>
      <c r="AI437" s="123" t="e">
        <f t="shared" si="184"/>
        <v>#N/A</v>
      </c>
      <c r="AJ437" s="123" t="e">
        <f t="shared" si="184"/>
        <v>#N/A</v>
      </c>
      <c r="AK437" s="123" t="e">
        <f t="shared" si="184"/>
        <v>#N/A</v>
      </c>
      <c r="AL437" s="123" t="e">
        <f t="shared" si="184"/>
        <v>#N/A</v>
      </c>
      <c r="AM437" s="123" t="e">
        <f t="shared" si="184"/>
        <v>#N/A</v>
      </c>
      <c r="AN437" s="123" t="e">
        <f t="shared" si="184"/>
        <v>#N/A</v>
      </c>
      <c r="AO437" s="123" t="e">
        <f t="shared" si="184"/>
        <v>#N/A</v>
      </c>
      <c r="AP437" s="123" t="e">
        <f t="shared" si="184"/>
        <v>#N/A</v>
      </c>
    </row>
    <row r="438" spans="1:42" x14ac:dyDescent="0.2">
      <c r="A438" s="23" t="str">
        <f t="shared" si="181"/>
        <v>15-yr SL</v>
      </c>
      <c r="B438" s="169" cm="1">
        <f t="array" ref="B438">SUM(IF(ISNUMBER(C438:AP438),C438:AP438))</f>
        <v>39543.182992687507</v>
      </c>
      <c r="C438" s="123">
        <f>C430/100*$Q$397</f>
        <v>1316.5246887187502</v>
      </c>
      <c r="D438" s="123">
        <f t="shared" ref="D438:AP438" si="185">D430/100*$Q$397</f>
        <v>2637.0029050312501</v>
      </c>
      <c r="E438" s="123">
        <f t="shared" si="185"/>
        <v>2637.0029050312501</v>
      </c>
      <c r="F438" s="123">
        <f t="shared" si="185"/>
        <v>2637.0029050312501</v>
      </c>
      <c r="G438" s="123">
        <f t="shared" si="185"/>
        <v>2637.0029050312501</v>
      </c>
      <c r="H438" s="123">
        <f t="shared" si="185"/>
        <v>2637.0029050312501</v>
      </c>
      <c r="I438" s="123">
        <f t="shared" si="185"/>
        <v>2637.0029050312501</v>
      </c>
      <c r="J438" s="123">
        <f t="shared" si="185"/>
        <v>2637.0029050312501</v>
      </c>
      <c r="K438" s="123">
        <f t="shared" si="185"/>
        <v>2637.0029050312501</v>
      </c>
      <c r="L438" s="123">
        <f t="shared" si="185"/>
        <v>2637.0029050312501</v>
      </c>
      <c r="M438" s="123">
        <f t="shared" si="185"/>
        <v>2637.0029050312501</v>
      </c>
      <c r="N438" s="123">
        <f t="shared" si="185"/>
        <v>2633.0493774375004</v>
      </c>
      <c r="O438" s="123">
        <f t="shared" si="185"/>
        <v>2637.0029050312501</v>
      </c>
      <c r="P438" s="123">
        <f t="shared" si="185"/>
        <v>2633.0493774375004</v>
      </c>
      <c r="Q438" s="123">
        <f t="shared" si="185"/>
        <v>2637.0029050312501</v>
      </c>
      <c r="R438" s="123">
        <f t="shared" si="185"/>
        <v>1316.5246887187502</v>
      </c>
      <c r="S438" s="123">
        <f t="shared" si="185"/>
        <v>0</v>
      </c>
      <c r="T438" s="123">
        <f t="shared" si="185"/>
        <v>0</v>
      </c>
      <c r="U438" s="123">
        <f t="shared" si="185"/>
        <v>0</v>
      </c>
      <c r="V438" s="123">
        <f t="shared" si="185"/>
        <v>0</v>
      </c>
      <c r="W438" s="123">
        <f t="shared" si="185"/>
        <v>0</v>
      </c>
      <c r="X438" s="123">
        <f t="shared" si="185"/>
        <v>0</v>
      </c>
      <c r="Y438" s="123">
        <f t="shared" si="185"/>
        <v>0</v>
      </c>
      <c r="Z438" s="123">
        <f t="shared" si="185"/>
        <v>0</v>
      </c>
      <c r="AA438" s="123">
        <f t="shared" si="185"/>
        <v>0</v>
      </c>
      <c r="AB438" s="123" t="e">
        <f t="shared" si="185"/>
        <v>#N/A</v>
      </c>
      <c r="AC438" s="123" t="e">
        <f t="shared" si="185"/>
        <v>#N/A</v>
      </c>
      <c r="AD438" s="123" t="e">
        <f t="shared" si="185"/>
        <v>#N/A</v>
      </c>
      <c r="AE438" s="123" t="e">
        <f t="shared" si="185"/>
        <v>#N/A</v>
      </c>
      <c r="AF438" s="123" t="e">
        <f t="shared" si="185"/>
        <v>#N/A</v>
      </c>
      <c r="AG438" s="123" t="e">
        <f t="shared" si="185"/>
        <v>#N/A</v>
      </c>
      <c r="AH438" s="123" t="e">
        <f t="shared" si="185"/>
        <v>#N/A</v>
      </c>
      <c r="AI438" s="123" t="e">
        <f t="shared" si="185"/>
        <v>#N/A</v>
      </c>
      <c r="AJ438" s="123" t="e">
        <f t="shared" si="185"/>
        <v>#N/A</v>
      </c>
      <c r="AK438" s="123" t="e">
        <f t="shared" si="185"/>
        <v>#N/A</v>
      </c>
      <c r="AL438" s="123" t="e">
        <f t="shared" si="185"/>
        <v>#N/A</v>
      </c>
      <c r="AM438" s="123" t="e">
        <f t="shared" si="185"/>
        <v>#N/A</v>
      </c>
      <c r="AN438" s="123" t="e">
        <f t="shared" si="185"/>
        <v>#N/A</v>
      </c>
      <c r="AO438" s="123" t="e">
        <f t="shared" si="185"/>
        <v>#N/A</v>
      </c>
      <c r="AP438" s="123" t="e">
        <f t="shared" si="185"/>
        <v>#N/A</v>
      </c>
    </row>
    <row r="439" spans="1:42" x14ac:dyDescent="0.2">
      <c r="A439" s="23" t="str">
        <f t="shared" si="181"/>
        <v>20-yr SL</v>
      </c>
      <c r="B439" s="169" cm="1">
        <f t="array" ref="B439">SUM(IF(ISNUMBER(C439:AP439),C439:AP439))</f>
        <v>47442.331125000012</v>
      </c>
      <c r="C439" s="123">
        <f>C431/100*$Q$398</f>
        <v>1186.0582781250002</v>
      </c>
      <c r="D439" s="123">
        <f t="shared" ref="D439:AP439" si="186">D431/100*$Q$398</f>
        <v>2372.1165562500005</v>
      </c>
      <c r="E439" s="123">
        <f t="shared" si="186"/>
        <v>2372.1165562500005</v>
      </c>
      <c r="F439" s="123">
        <f t="shared" si="186"/>
        <v>2372.1165562500005</v>
      </c>
      <c r="G439" s="123">
        <f t="shared" si="186"/>
        <v>2372.1165562500005</v>
      </c>
      <c r="H439" s="123">
        <f t="shared" si="186"/>
        <v>2372.1165562500005</v>
      </c>
      <c r="I439" s="123">
        <f t="shared" si="186"/>
        <v>2372.1165562500005</v>
      </c>
      <c r="J439" s="123">
        <f t="shared" si="186"/>
        <v>2372.1165562500005</v>
      </c>
      <c r="K439" s="123">
        <f t="shared" si="186"/>
        <v>2372.1165562500005</v>
      </c>
      <c r="L439" s="123">
        <f t="shared" si="186"/>
        <v>2372.1165562500005</v>
      </c>
      <c r="M439" s="123">
        <f t="shared" si="186"/>
        <v>2372.1165562500005</v>
      </c>
      <c r="N439" s="123">
        <f t="shared" si="186"/>
        <v>2372.1165562500005</v>
      </c>
      <c r="O439" s="123">
        <f t="shared" si="186"/>
        <v>2372.1165562500005</v>
      </c>
      <c r="P439" s="123">
        <f t="shared" si="186"/>
        <v>2372.1165562500005</v>
      </c>
      <c r="Q439" s="123">
        <f t="shared" si="186"/>
        <v>2372.1165562500005</v>
      </c>
      <c r="R439" s="123">
        <f t="shared" si="186"/>
        <v>2372.1165562500005</v>
      </c>
      <c r="S439" s="123">
        <f t="shared" si="186"/>
        <v>2372.1165562500005</v>
      </c>
      <c r="T439" s="123">
        <f t="shared" si="186"/>
        <v>2372.1165562500005</v>
      </c>
      <c r="U439" s="123">
        <f t="shared" si="186"/>
        <v>2372.1165562500005</v>
      </c>
      <c r="V439" s="123">
        <f t="shared" si="186"/>
        <v>2372.1165562500005</v>
      </c>
      <c r="W439" s="123">
        <f t="shared" si="186"/>
        <v>1186.0582781250002</v>
      </c>
      <c r="X439" s="123">
        <f t="shared" si="186"/>
        <v>0</v>
      </c>
      <c r="Y439" s="123">
        <f t="shared" si="186"/>
        <v>0</v>
      </c>
      <c r="Z439" s="123">
        <f t="shared" si="186"/>
        <v>0</v>
      </c>
      <c r="AA439" s="123">
        <f t="shared" si="186"/>
        <v>0</v>
      </c>
      <c r="AB439" s="123" t="e">
        <f t="shared" si="186"/>
        <v>#N/A</v>
      </c>
      <c r="AC439" s="123" t="e">
        <f t="shared" si="186"/>
        <v>#N/A</v>
      </c>
      <c r="AD439" s="123" t="e">
        <f t="shared" si="186"/>
        <v>#N/A</v>
      </c>
      <c r="AE439" s="123" t="e">
        <f t="shared" si="186"/>
        <v>#N/A</v>
      </c>
      <c r="AF439" s="123" t="e">
        <f t="shared" si="186"/>
        <v>#N/A</v>
      </c>
      <c r="AG439" s="123" t="e">
        <f t="shared" si="186"/>
        <v>#N/A</v>
      </c>
      <c r="AH439" s="123" t="e">
        <f t="shared" si="186"/>
        <v>#N/A</v>
      </c>
      <c r="AI439" s="123" t="e">
        <f t="shared" si="186"/>
        <v>#N/A</v>
      </c>
      <c r="AJ439" s="123" t="e">
        <f t="shared" si="186"/>
        <v>#N/A</v>
      </c>
      <c r="AK439" s="123" t="e">
        <f t="shared" si="186"/>
        <v>#N/A</v>
      </c>
      <c r="AL439" s="123" t="e">
        <f t="shared" si="186"/>
        <v>#N/A</v>
      </c>
      <c r="AM439" s="123" t="e">
        <f t="shared" si="186"/>
        <v>#N/A</v>
      </c>
      <c r="AN439" s="123" t="e">
        <f t="shared" si="186"/>
        <v>#N/A</v>
      </c>
      <c r="AO439" s="123" t="e">
        <f t="shared" si="186"/>
        <v>#N/A</v>
      </c>
      <c r="AP439" s="123" t="e">
        <f t="shared" si="186"/>
        <v>#N/A</v>
      </c>
    </row>
    <row r="440" spans="1:42" x14ac:dyDescent="0.2">
      <c r="A440" s="23" t="str">
        <f t="shared" si="181"/>
        <v>39-yr SL</v>
      </c>
      <c r="B440" s="169" cm="1">
        <f t="array" ref="B440">SUM(IF(ISNUMBER(C440:AP440),C440:AP440))</f>
        <v>0</v>
      </c>
      <c r="C440" s="123">
        <f>C432/100*$Q$399</f>
        <v>0</v>
      </c>
      <c r="D440" s="123">
        <f t="shared" ref="D440:AP440" si="187">D432/100*$Q$399</f>
        <v>0</v>
      </c>
      <c r="E440" s="123">
        <f t="shared" si="187"/>
        <v>0</v>
      </c>
      <c r="F440" s="123">
        <f t="shared" si="187"/>
        <v>0</v>
      </c>
      <c r="G440" s="123">
        <f t="shared" si="187"/>
        <v>0</v>
      </c>
      <c r="H440" s="123">
        <f t="shared" si="187"/>
        <v>0</v>
      </c>
      <c r="I440" s="123">
        <f t="shared" si="187"/>
        <v>0</v>
      </c>
      <c r="J440" s="123">
        <f t="shared" si="187"/>
        <v>0</v>
      </c>
      <c r="K440" s="123">
        <f t="shared" si="187"/>
        <v>0</v>
      </c>
      <c r="L440" s="123">
        <f t="shared" si="187"/>
        <v>0</v>
      </c>
      <c r="M440" s="123">
        <f t="shared" si="187"/>
        <v>0</v>
      </c>
      <c r="N440" s="123">
        <f t="shared" si="187"/>
        <v>0</v>
      </c>
      <c r="O440" s="123">
        <f t="shared" si="187"/>
        <v>0</v>
      </c>
      <c r="P440" s="123">
        <f t="shared" si="187"/>
        <v>0</v>
      </c>
      <c r="Q440" s="123">
        <f t="shared" si="187"/>
        <v>0</v>
      </c>
      <c r="R440" s="123">
        <f t="shared" si="187"/>
        <v>0</v>
      </c>
      <c r="S440" s="123">
        <f t="shared" si="187"/>
        <v>0</v>
      </c>
      <c r="T440" s="123">
        <f t="shared" si="187"/>
        <v>0</v>
      </c>
      <c r="U440" s="123">
        <f t="shared" si="187"/>
        <v>0</v>
      </c>
      <c r="V440" s="123">
        <f t="shared" si="187"/>
        <v>0</v>
      </c>
      <c r="W440" s="123">
        <f t="shared" si="187"/>
        <v>0</v>
      </c>
      <c r="X440" s="123">
        <f t="shared" si="187"/>
        <v>0</v>
      </c>
      <c r="Y440" s="123">
        <f t="shared" si="187"/>
        <v>0</v>
      </c>
      <c r="Z440" s="123">
        <f t="shared" si="187"/>
        <v>0</v>
      </c>
      <c r="AA440" s="123">
        <f t="shared" si="187"/>
        <v>0</v>
      </c>
      <c r="AB440" s="123" t="e">
        <f t="shared" si="187"/>
        <v>#N/A</v>
      </c>
      <c r="AC440" s="123" t="e">
        <f t="shared" si="187"/>
        <v>#N/A</v>
      </c>
      <c r="AD440" s="123" t="e">
        <f t="shared" si="187"/>
        <v>#N/A</v>
      </c>
      <c r="AE440" s="123" t="e">
        <f t="shared" si="187"/>
        <v>#N/A</v>
      </c>
      <c r="AF440" s="123" t="e">
        <f t="shared" si="187"/>
        <v>#N/A</v>
      </c>
      <c r="AG440" s="123" t="e">
        <f t="shared" si="187"/>
        <v>#N/A</v>
      </c>
      <c r="AH440" s="123" t="e">
        <f t="shared" si="187"/>
        <v>#N/A</v>
      </c>
      <c r="AI440" s="123" t="e">
        <f t="shared" si="187"/>
        <v>#N/A</v>
      </c>
      <c r="AJ440" s="123" t="e">
        <f t="shared" si="187"/>
        <v>#N/A</v>
      </c>
      <c r="AK440" s="123" t="e">
        <f t="shared" si="187"/>
        <v>#N/A</v>
      </c>
      <c r="AL440" s="123" t="e">
        <f t="shared" si="187"/>
        <v>#N/A</v>
      </c>
      <c r="AM440" s="123" t="e">
        <f t="shared" si="187"/>
        <v>#N/A</v>
      </c>
      <c r="AN440" s="123" t="e">
        <f t="shared" si="187"/>
        <v>#N/A</v>
      </c>
      <c r="AO440" s="123" t="e">
        <f t="shared" si="187"/>
        <v>#N/A</v>
      </c>
      <c r="AP440" s="123" t="e">
        <f t="shared" si="187"/>
        <v>#N/A</v>
      </c>
    </row>
    <row r="441" spans="1:42" x14ac:dyDescent="0.2">
      <c r="A441" s="23" t="s">
        <v>367</v>
      </c>
      <c r="B441" s="169" cm="1">
        <f t="array" ref="B441">SUM(IF(ISNUMBER(C441:AP441),C441:AP441))</f>
        <v>0</v>
      </c>
      <c r="C441" s="123">
        <f t="shared" ref="C441:AP441" si="188">IF(C2&lt;=analysis_period,C433/100*$Q$400,0)</f>
        <v>0</v>
      </c>
      <c r="D441" s="123">
        <f t="shared" si="188"/>
        <v>0</v>
      </c>
      <c r="E441" s="123">
        <f t="shared" si="188"/>
        <v>0</v>
      </c>
      <c r="F441" s="123">
        <f t="shared" si="188"/>
        <v>0</v>
      </c>
      <c r="G441" s="123">
        <f t="shared" si="188"/>
        <v>0</v>
      </c>
      <c r="H441" s="123">
        <f t="shared" si="188"/>
        <v>0</v>
      </c>
      <c r="I441" s="123">
        <f t="shared" si="188"/>
        <v>0</v>
      </c>
      <c r="J441" s="123">
        <f t="shared" si="188"/>
        <v>0</v>
      </c>
      <c r="K441" s="123">
        <f t="shared" si="188"/>
        <v>0</v>
      </c>
      <c r="L441" s="123">
        <f t="shared" si="188"/>
        <v>0</v>
      </c>
      <c r="M441" s="123">
        <f t="shared" si="188"/>
        <v>0</v>
      </c>
      <c r="N441" s="123">
        <f t="shared" si="188"/>
        <v>0</v>
      </c>
      <c r="O441" s="123">
        <f t="shared" si="188"/>
        <v>0</v>
      </c>
      <c r="P441" s="123">
        <f t="shared" si="188"/>
        <v>0</v>
      </c>
      <c r="Q441" s="123">
        <f t="shared" si="188"/>
        <v>0</v>
      </c>
      <c r="R441" s="123">
        <f t="shared" si="188"/>
        <v>0</v>
      </c>
      <c r="S441" s="123">
        <f t="shared" si="188"/>
        <v>0</v>
      </c>
      <c r="T441" s="123">
        <f t="shared" si="188"/>
        <v>0</v>
      </c>
      <c r="U441" s="123">
        <f t="shared" si="188"/>
        <v>0</v>
      </c>
      <c r="V441" s="123">
        <f t="shared" si="188"/>
        <v>0</v>
      </c>
      <c r="W441" s="123">
        <f t="shared" si="188"/>
        <v>0</v>
      </c>
      <c r="X441" s="123">
        <f t="shared" si="188"/>
        <v>0</v>
      </c>
      <c r="Y441" s="123">
        <f t="shared" si="188"/>
        <v>0</v>
      </c>
      <c r="Z441" s="123">
        <f t="shared" si="188"/>
        <v>0</v>
      </c>
      <c r="AA441" s="123">
        <f t="shared" si="188"/>
        <v>0</v>
      </c>
      <c r="AB441" s="123">
        <f t="shared" si="188"/>
        <v>0</v>
      </c>
      <c r="AC441" s="123">
        <f t="shared" si="188"/>
        <v>0</v>
      </c>
      <c r="AD441" s="123">
        <f t="shared" si="188"/>
        <v>0</v>
      </c>
      <c r="AE441" s="123">
        <f t="shared" si="188"/>
        <v>0</v>
      </c>
      <c r="AF441" s="123">
        <f t="shared" si="188"/>
        <v>0</v>
      </c>
      <c r="AG441" s="123">
        <f t="shared" si="188"/>
        <v>0</v>
      </c>
      <c r="AH441" s="123">
        <f t="shared" si="188"/>
        <v>0</v>
      </c>
      <c r="AI441" s="123">
        <f t="shared" si="188"/>
        <v>0</v>
      </c>
      <c r="AJ441" s="123">
        <f t="shared" si="188"/>
        <v>0</v>
      </c>
      <c r="AK441" s="123">
        <f t="shared" si="188"/>
        <v>0</v>
      </c>
      <c r="AL441" s="123">
        <f t="shared" si="188"/>
        <v>0</v>
      </c>
      <c r="AM441" s="123">
        <f t="shared" si="188"/>
        <v>0</v>
      </c>
      <c r="AN441" s="123">
        <f t="shared" si="188"/>
        <v>0</v>
      </c>
      <c r="AO441" s="123">
        <f t="shared" si="188"/>
        <v>0</v>
      </c>
      <c r="AP441" s="123">
        <f t="shared" si="188"/>
        <v>0</v>
      </c>
    </row>
    <row r="442" spans="1:42" x14ac:dyDescent="0.2">
      <c r="A442" s="23" t="s">
        <v>85</v>
      </c>
      <c r="B442" s="169" cm="1">
        <f t="array" ref="B442">SUM(IF(ISNUMBER(C442:AP442),C442:AP442))</f>
        <v>0</v>
      </c>
      <c r="C442" s="124">
        <f>P401</f>
        <v>0</v>
      </c>
      <c r="D442" s="124">
        <v>0</v>
      </c>
      <c r="E442" s="124">
        <v>0</v>
      </c>
      <c r="F442" s="124">
        <v>0</v>
      </c>
      <c r="G442" s="124">
        <v>0</v>
      </c>
      <c r="H442" s="124">
        <v>0</v>
      </c>
      <c r="I442" s="124">
        <v>0</v>
      </c>
      <c r="J442" s="124">
        <v>0</v>
      </c>
      <c r="K442" s="124">
        <v>0</v>
      </c>
      <c r="L442" s="124">
        <v>0</v>
      </c>
      <c r="M442" s="124">
        <v>0</v>
      </c>
      <c r="N442" s="124">
        <v>0</v>
      </c>
      <c r="O442" s="124">
        <v>0</v>
      </c>
      <c r="P442" s="124">
        <v>0</v>
      </c>
      <c r="Q442" s="124">
        <v>0</v>
      </c>
      <c r="R442" s="124">
        <v>0</v>
      </c>
      <c r="S442" s="124">
        <v>0</v>
      </c>
      <c r="T442" s="124">
        <v>0</v>
      </c>
      <c r="U442" s="124">
        <v>0</v>
      </c>
      <c r="V442" s="124">
        <v>0</v>
      </c>
      <c r="W442" s="124">
        <v>0</v>
      </c>
      <c r="X442" s="124">
        <v>0</v>
      </c>
      <c r="Y442" s="124">
        <v>0</v>
      </c>
      <c r="Z442" s="124">
        <v>0</v>
      </c>
      <c r="AA442" s="124">
        <v>0</v>
      </c>
      <c r="AB442" s="124">
        <v>0</v>
      </c>
      <c r="AC442" s="124">
        <v>0</v>
      </c>
      <c r="AD442" s="124">
        <v>0</v>
      </c>
      <c r="AE442" s="124">
        <v>0</v>
      </c>
      <c r="AF442" s="124">
        <v>0</v>
      </c>
      <c r="AG442" s="124">
        <v>0</v>
      </c>
      <c r="AH442" s="124">
        <v>0</v>
      </c>
      <c r="AI442" s="124">
        <v>0</v>
      </c>
      <c r="AJ442" s="124">
        <v>0</v>
      </c>
      <c r="AK442" s="124">
        <v>0</v>
      </c>
      <c r="AL442" s="124">
        <v>0</v>
      </c>
      <c r="AM442" s="124">
        <v>0</v>
      </c>
      <c r="AN442" s="124">
        <v>0</v>
      </c>
      <c r="AO442" s="124">
        <v>0</v>
      </c>
      <c r="AP442" s="124">
        <v>0</v>
      </c>
    </row>
    <row r="443" spans="1:42" x14ac:dyDescent="0.2">
      <c r="A443" s="22"/>
      <c r="B443" s="169" cm="1">
        <f t="array" ref="B443">SUM(IF(ISNUMBER(C443:AP443),C443:AP443))</f>
        <v>1320483.7512511322</v>
      </c>
      <c r="C443" s="123">
        <f>SUM(C435:C442)</f>
        <v>245644.52998246878</v>
      </c>
      <c r="D443" s="123">
        <f t="shared" ref="D443:AP443" si="189">SUM(D435:D442)</f>
        <v>394392.05216971878</v>
      </c>
      <c r="E443" s="123">
        <f t="shared" si="189"/>
        <v>239314.93230487499</v>
      </c>
      <c r="F443" s="123">
        <f t="shared" si="189"/>
        <v>146202.24112239372</v>
      </c>
      <c r="G443" s="123">
        <f t="shared" si="189"/>
        <v>146019.58814756249</v>
      </c>
      <c r="H443" s="123">
        <f t="shared" si="189"/>
        <v>76170.244032224975</v>
      </c>
      <c r="I443" s="123">
        <f t="shared" si="189"/>
        <v>6408.6682294687507</v>
      </c>
      <c r="J443" s="123">
        <f t="shared" si="189"/>
        <v>6408.6682294687507</v>
      </c>
      <c r="K443" s="123">
        <f t="shared" si="189"/>
        <v>6411.040346025</v>
      </c>
      <c r="L443" s="123">
        <f t="shared" si="189"/>
        <v>6408.6682294687507</v>
      </c>
      <c r="M443" s="123">
        <f t="shared" si="189"/>
        <v>6411.040346025</v>
      </c>
      <c r="N443" s="123">
        <f t="shared" si="189"/>
        <v>6404.7147018750011</v>
      </c>
      <c r="O443" s="123">
        <f t="shared" si="189"/>
        <v>6411.040346025</v>
      </c>
      <c r="P443" s="123">
        <f t="shared" si="189"/>
        <v>6404.7147018750011</v>
      </c>
      <c r="Q443" s="123">
        <f t="shared" si="189"/>
        <v>6408.6682294687507</v>
      </c>
      <c r="R443" s="123">
        <f t="shared" si="189"/>
        <v>4388.4156290625006</v>
      </c>
      <c r="S443" s="123">
        <f t="shared" si="189"/>
        <v>2372.1165562500005</v>
      </c>
      <c r="T443" s="123">
        <f t="shared" si="189"/>
        <v>2372.1165562500005</v>
      </c>
      <c r="U443" s="123">
        <f t="shared" si="189"/>
        <v>2372.1165562500005</v>
      </c>
      <c r="V443" s="123">
        <f t="shared" si="189"/>
        <v>2372.1165562500005</v>
      </c>
      <c r="W443" s="123">
        <f t="shared" si="189"/>
        <v>1186.0582781250002</v>
      </c>
      <c r="X443" s="123">
        <f t="shared" si="189"/>
        <v>0</v>
      </c>
      <c r="Y443" s="123">
        <f t="shared" si="189"/>
        <v>0</v>
      </c>
      <c r="Z443" s="123">
        <f t="shared" si="189"/>
        <v>0</v>
      </c>
      <c r="AA443" s="123">
        <f t="shared" si="189"/>
        <v>0</v>
      </c>
      <c r="AB443" s="123" t="e">
        <f t="shared" si="189"/>
        <v>#N/A</v>
      </c>
      <c r="AC443" s="123" t="e">
        <f t="shared" si="189"/>
        <v>#N/A</v>
      </c>
      <c r="AD443" s="123" t="e">
        <f t="shared" si="189"/>
        <v>#N/A</v>
      </c>
      <c r="AE443" s="123" t="e">
        <f t="shared" si="189"/>
        <v>#N/A</v>
      </c>
      <c r="AF443" s="123" t="e">
        <f t="shared" si="189"/>
        <v>#N/A</v>
      </c>
      <c r="AG443" s="123" t="e">
        <f t="shared" si="189"/>
        <v>#N/A</v>
      </c>
      <c r="AH443" s="123" t="e">
        <f t="shared" si="189"/>
        <v>#N/A</v>
      </c>
      <c r="AI443" s="123" t="e">
        <f t="shared" si="189"/>
        <v>#N/A</v>
      </c>
      <c r="AJ443" s="123" t="e">
        <f t="shared" si="189"/>
        <v>#N/A</v>
      </c>
      <c r="AK443" s="123" t="e">
        <f t="shared" si="189"/>
        <v>#N/A</v>
      </c>
      <c r="AL443" s="123" t="e">
        <f t="shared" si="189"/>
        <v>#N/A</v>
      </c>
      <c r="AM443" s="123" t="e">
        <f t="shared" si="189"/>
        <v>#N/A</v>
      </c>
      <c r="AN443" s="123" t="e">
        <f t="shared" si="189"/>
        <v>#N/A</v>
      </c>
      <c r="AO443" s="123" t="e">
        <f t="shared" si="189"/>
        <v>#N/A</v>
      </c>
      <c r="AP443" s="123" t="e">
        <f t="shared" si="189"/>
        <v>#N/A</v>
      </c>
    </row>
    <row r="444" spans="1:42" x14ac:dyDescent="0.2">
      <c r="A444" s="22"/>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5"/>
    </row>
    <row r="445" spans="1:42" x14ac:dyDescent="0.2">
      <c r="A445" s="18" t="s">
        <v>72</v>
      </c>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5"/>
    </row>
    <row r="446" spans="1:42" x14ac:dyDescent="0.2">
      <c r="A446" s="22" t="s">
        <v>74</v>
      </c>
      <c r="B446" s="27" t="str">
        <f>equip_reserve_depr_fed</f>
        <v>5-yr MACRS</v>
      </c>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row>
    <row r="447" spans="1:42" x14ac:dyDescent="0.2">
      <c r="A447" s="22" t="s">
        <v>75</v>
      </c>
      <c r="B447" s="175">
        <f t="shared" ref="B447:AP447" si="190">B2</f>
        <v>0</v>
      </c>
      <c r="C447" s="175">
        <f t="shared" si="190"/>
        <v>1</v>
      </c>
      <c r="D447" s="175">
        <f t="shared" si="190"/>
        <v>2</v>
      </c>
      <c r="E447" s="175">
        <f t="shared" si="190"/>
        <v>3</v>
      </c>
      <c r="F447" s="175">
        <f t="shared" si="190"/>
        <v>4</v>
      </c>
      <c r="G447" s="175">
        <f t="shared" si="190"/>
        <v>5</v>
      </c>
      <c r="H447" s="175">
        <f t="shared" si="190"/>
        <v>6</v>
      </c>
      <c r="I447" s="175">
        <f t="shared" si="190"/>
        <v>7</v>
      </c>
      <c r="J447" s="175">
        <f t="shared" si="190"/>
        <v>8</v>
      </c>
      <c r="K447" s="175">
        <f t="shared" si="190"/>
        <v>9</v>
      </c>
      <c r="L447" s="175">
        <f t="shared" si="190"/>
        <v>10</v>
      </c>
      <c r="M447" s="175">
        <f t="shared" si="190"/>
        <v>11</v>
      </c>
      <c r="N447" s="175">
        <f t="shared" si="190"/>
        <v>12</v>
      </c>
      <c r="O447" s="175">
        <f t="shared" si="190"/>
        <v>13</v>
      </c>
      <c r="P447" s="175">
        <f t="shared" si="190"/>
        <v>14</v>
      </c>
      <c r="Q447" s="175">
        <f t="shared" si="190"/>
        <v>15</v>
      </c>
      <c r="R447" s="175">
        <f t="shared" si="190"/>
        <v>16</v>
      </c>
      <c r="S447" s="175">
        <f t="shared" si="190"/>
        <v>17</v>
      </c>
      <c r="T447" s="175">
        <f t="shared" si="190"/>
        <v>18</v>
      </c>
      <c r="U447" s="175">
        <f t="shared" si="190"/>
        <v>19</v>
      </c>
      <c r="V447" s="175">
        <f t="shared" si="190"/>
        <v>20</v>
      </c>
      <c r="W447" s="175">
        <f t="shared" si="190"/>
        <v>21</v>
      </c>
      <c r="X447" s="175">
        <f t="shared" si="190"/>
        <v>22</v>
      </c>
      <c r="Y447" s="175">
        <f t="shared" si="190"/>
        <v>23</v>
      </c>
      <c r="Z447" s="175">
        <f t="shared" si="190"/>
        <v>24</v>
      </c>
      <c r="AA447" s="175">
        <f t="shared" si="190"/>
        <v>25</v>
      </c>
      <c r="AB447" s="175" t="str">
        <f t="shared" si="190"/>
        <v/>
      </c>
      <c r="AC447" s="175" t="str">
        <f t="shared" si="190"/>
        <v/>
      </c>
      <c r="AD447" s="175" t="str">
        <f t="shared" si="190"/>
        <v/>
      </c>
      <c r="AE447" s="175" t="str">
        <f t="shared" si="190"/>
        <v/>
      </c>
      <c r="AF447" s="175" t="str">
        <f t="shared" si="190"/>
        <v/>
      </c>
      <c r="AG447" s="175" t="str">
        <f t="shared" si="190"/>
        <v/>
      </c>
      <c r="AH447" s="175" t="str">
        <f t="shared" si="190"/>
        <v/>
      </c>
      <c r="AI447" s="175" t="str">
        <f t="shared" si="190"/>
        <v/>
      </c>
      <c r="AJ447" s="175" t="str">
        <f t="shared" si="190"/>
        <v/>
      </c>
      <c r="AK447" s="175" t="str">
        <f t="shared" si="190"/>
        <v/>
      </c>
      <c r="AL447" s="175" t="str">
        <f t="shared" si="190"/>
        <v/>
      </c>
      <c r="AM447" s="175" t="str">
        <f t="shared" si="190"/>
        <v/>
      </c>
      <c r="AN447" s="175" t="str">
        <f t="shared" si="190"/>
        <v/>
      </c>
      <c r="AO447" s="175" t="str">
        <f t="shared" si="190"/>
        <v/>
      </c>
      <c r="AP447" s="175" t="str">
        <f t="shared" si="190"/>
        <v/>
      </c>
    </row>
    <row r="448" spans="1:42" x14ac:dyDescent="0.2">
      <c r="A448" s="22" t="s">
        <v>76</v>
      </c>
      <c r="B448" s="174">
        <v>0</v>
      </c>
      <c r="C448" s="170">
        <f t="shared" ref="C448:AP448" si="191">IF($B$446=$A427,C427,0)+IF($B$446=$A428,C428,0)+IF($B$446=$A429,C429,0)+IF($B$446=$A430,C430,0)+IF($B$446=$A431,C431,0)+IF($B$446=$A432,C432,0)</f>
        <v>20</v>
      </c>
      <c r="D448" s="170">
        <f t="shared" si="191"/>
        <v>32</v>
      </c>
      <c r="E448" s="170">
        <f t="shared" si="191"/>
        <v>19.2</v>
      </c>
      <c r="F448" s="170">
        <f t="shared" si="191"/>
        <v>11.52</v>
      </c>
      <c r="G448" s="170">
        <f t="shared" si="191"/>
        <v>11.52</v>
      </c>
      <c r="H448" s="170">
        <f t="shared" si="191"/>
        <v>5.76</v>
      </c>
      <c r="I448" s="170">
        <f t="shared" si="191"/>
        <v>0</v>
      </c>
      <c r="J448" s="170">
        <f t="shared" si="191"/>
        <v>0</v>
      </c>
      <c r="K448" s="170">
        <f t="shared" si="191"/>
        <v>0</v>
      </c>
      <c r="L448" s="170">
        <f t="shared" si="191"/>
        <v>0</v>
      </c>
      <c r="M448" s="170">
        <f t="shared" si="191"/>
        <v>0</v>
      </c>
      <c r="N448" s="170">
        <f t="shared" si="191"/>
        <v>0</v>
      </c>
      <c r="O448" s="170">
        <f t="shared" si="191"/>
        <v>0</v>
      </c>
      <c r="P448" s="170">
        <f t="shared" si="191"/>
        <v>0</v>
      </c>
      <c r="Q448" s="170">
        <f t="shared" si="191"/>
        <v>0</v>
      </c>
      <c r="R448" s="170">
        <f t="shared" si="191"/>
        <v>0</v>
      </c>
      <c r="S448" s="170">
        <f t="shared" si="191"/>
        <v>0</v>
      </c>
      <c r="T448" s="170">
        <f t="shared" si="191"/>
        <v>0</v>
      </c>
      <c r="U448" s="170">
        <f t="shared" si="191"/>
        <v>0</v>
      </c>
      <c r="V448" s="170">
        <f t="shared" si="191"/>
        <v>0</v>
      </c>
      <c r="W448" s="170">
        <f t="shared" si="191"/>
        <v>0</v>
      </c>
      <c r="X448" s="170">
        <f t="shared" si="191"/>
        <v>0</v>
      </c>
      <c r="Y448" s="170">
        <f t="shared" si="191"/>
        <v>0</v>
      </c>
      <c r="Z448" s="170">
        <f t="shared" si="191"/>
        <v>0</v>
      </c>
      <c r="AA448" s="170">
        <f t="shared" si="191"/>
        <v>0</v>
      </c>
      <c r="AB448" s="170" t="e">
        <f t="shared" si="191"/>
        <v>#N/A</v>
      </c>
      <c r="AC448" s="170" t="e">
        <f t="shared" si="191"/>
        <v>#N/A</v>
      </c>
      <c r="AD448" s="170" t="e">
        <f t="shared" si="191"/>
        <v>#N/A</v>
      </c>
      <c r="AE448" s="170" t="e">
        <f t="shared" si="191"/>
        <v>#N/A</v>
      </c>
      <c r="AF448" s="170" t="e">
        <f t="shared" si="191"/>
        <v>#N/A</v>
      </c>
      <c r="AG448" s="170" t="e">
        <f t="shared" si="191"/>
        <v>#N/A</v>
      </c>
      <c r="AH448" s="170" t="e">
        <f t="shared" si="191"/>
        <v>#N/A</v>
      </c>
      <c r="AI448" s="170" t="e">
        <f t="shared" si="191"/>
        <v>#N/A</v>
      </c>
      <c r="AJ448" s="170" t="e">
        <f t="shared" si="191"/>
        <v>#N/A</v>
      </c>
      <c r="AK448" s="170" t="e">
        <f t="shared" si="191"/>
        <v>#N/A</v>
      </c>
      <c r="AL448" s="170" t="e">
        <f t="shared" si="191"/>
        <v>#N/A</v>
      </c>
      <c r="AM448" s="170" t="e">
        <f t="shared" si="191"/>
        <v>#N/A</v>
      </c>
      <c r="AN448" s="170" t="e">
        <f t="shared" si="191"/>
        <v>#N/A</v>
      </c>
      <c r="AO448" s="170" t="e">
        <f t="shared" si="191"/>
        <v>#N/A</v>
      </c>
      <c r="AP448" s="170" t="e">
        <f t="shared" si="191"/>
        <v>#N/A</v>
      </c>
    </row>
    <row r="449" spans="1:42" x14ac:dyDescent="0.2">
      <c r="A449" s="18"/>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5"/>
    </row>
    <row r="450" spans="1:42" x14ac:dyDescent="0.2">
      <c r="A450" s="18" t="s">
        <v>87</v>
      </c>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row>
    <row r="451" spans="1:42" x14ac:dyDescent="0.2">
      <c r="A451" s="22" t="s">
        <v>73</v>
      </c>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row>
    <row r="452" spans="1:42" x14ac:dyDescent="0.2">
      <c r="A452" s="4">
        <v>1</v>
      </c>
      <c r="C452" s="161">
        <f t="shared" ref="C452:AP452" si="192">C316</f>
        <v>0</v>
      </c>
      <c r="D452" s="161">
        <f t="shared" si="192"/>
        <v>0</v>
      </c>
      <c r="E452" s="161">
        <f t="shared" si="192"/>
        <v>0</v>
      </c>
      <c r="F452" s="161">
        <f t="shared" si="192"/>
        <v>0</v>
      </c>
      <c r="G452" s="161">
        <f t="shared" si="192"/>
        <v>0</v>
      </c>
      <c r="H452" s="161">
        <f t="shared" si="192"/>
        <v>0</v>
      </c>
      <c r="I452" s="161">
        <f t="shared" si="192"/>
        <v>0</v>
      </c>
      <c r="J452" s="161">
        <f t="shared" si="192"/>
        <v>0</v>
      </c>
      <c r="K452" s="161">
        <f t="shared" si="192"/>
        <v>0</v>
      </c>
      <c r="L452" s="161">
        <f t="shared" si="192"/>
        <v>0</v>
      </c>
      <c r="M452" s="161">
        <f t="shared" si="192"/>
        <v>0</v>
      </c>
      <c r="N452" s="161">
        <f t="shared" si="192"/>
        <v>0</v>
      </c>
      <c r="O452" s="161">
        <f t="shared" si="192"/>
        <v>0</v>
      </c>
      <c r="P452" s="161">
        <f t="shared" si="192"/>
        <v>0</v>
      </c>
      <c r="Q452" s="161">
        <f t="shared" si="192"/>
        <v>1</v>
      </c>
      <c r="R452" s="161">
        <f t="shared" si="192"/>
        <v>2</v>
      </c>
      <c r="S452" s="161">
        <f t="shared" si="192"/>
        <v>3</v>
      </c>
      <c r="T452" s="161">
        <f t="shared" si="192"/>
        <v>4</v>
      </c>
      <c r="U452" s="161">
        <f t="shared" si="192"/>
        <v>5</v>
      </c>
      <c r="V452" s="161">
        <f t="shared" si="192"/>
        <v>6</v>
      </c>
      <c r="W452" s="161">
        <f t="shared" si="192"/>
        <v>7</v>
      </c>
      <c r="X452" s="161">
        <f t="shared" si="192"/>
        <v>8</v>
      </c>
      <c r="Y452" s="161">
        <f t="shared" si="192"/>
        <v>9</v>
      </c>
      <c r="Z452" s="161">
        <f t="shared" si="192"/>
        <v>10</v>
      </c>
      <c r="AA452" s="161">
        <f t="shared" si="192"/>
        <v>11</v>
      </c>
      <c r="AB452" s="161">
        <f t="shared" si="192"/>
        <v>0</v>
      </c>
      <c r="AC452" s="161">
        <f t="shared" si="192"/>
        <v>0</v>
      </c>
      <c r="AD452" s="161">
        <f t="shared" si="192"/>
        <v>0</v>
      </c>
      <c r="AE452" s="161">
        <f t="shared" si="192"/>
        <v>0</v>
      </c>
      <c r="AF452" s="161">
        <f t="shared" si="192"/>
        <v>0</v>
      </c>
      <c r="AG452" s="161">
        <f t="shared" si="192"/>
        <v>0</v>
      </c>
      <c r="AH452" s="161">
        <f t="shared" si="192"/>
        <v>0</v>
      </c>
      <c r="AI452" s="161">
        <f t="shared" si="192"/>
        <v>0</v>
      </c>
      <c r="AJ452" s="161">
        <f t="shared" si="192"/>
        <v>0</v>
      </c>
      <c r="AK452" s="161">
        <f t="shared" si="192"/>
        <v>0</v>
      </c>
      <c r="AL452" s="161">
        <f t="shared" si="192"/>
        <v>0</v>
      </c>
      <c r="AM452" s="161">
        <f t="shared" si="192"/>
        <v>0</v>
      </c>
      <c r="AN452" s="161">
        <f t="shared" si="192"/>
        <v>0</v>
      </c>
      <c r="AO452" s="161">
        <f t="shared" si="192"/>
        <v>0</v>
      </c>
      <c r="AP452" s="161">
        <f t="shared" si="192"/>
        <v>0</v>
      </c>
    </row>
    <row r="453" spans="1:42" x14ac:dyDescent="0.2">
      <c r="A453" s="4">
        <f>A452+1</f>
        <v>2</v>
      </c>
      <c r="C453" s="161">
        <f t="shared" ref="C453:AP453" si="193">C317</f>
        <v>0</v>
      </c>
      <c r="D453" s="161">
        <f t="shared" si="193"/>
        <v>0</v>
      </c>
      <c r="E453" s="161">
        <f t="shared" si="193"/>
        <v>0</v>
      </c>
      <c r="F453" s="161">
        <f t="shared" si="193"/>
        <v>0</v>
      </c>
      <c r="G453" s="161">
        <f t="shared" si="193"/>
        <v>0</v>
      </c>
      <c r="H453" s="161">
        <f t="shared" si="193"/>
        <v>0</v>
      </c>
      <c r="I453" s="161">
        <f t="shared" si="193"/>
        <v>0</v>
      </c>
      <c r="J453" s="161">
        <f t="shared" si="193"/>
        <v>0</v>
      </c>
      <c r="K453" s="161">
        <f t="shared" si="193"/>
        <v>0</v>
      </c>
      <c r="L453" s="161">
        <f t="shared" si="193"/>
        <v>0</v>
      </c>
      <c r="M453" s="161">
        <f t="shared" si="193"/>
        <v>0</v>
      </c>
      <c r="N453" s="161">
        <f t="shared" si="193"/>
        <v>0</v>
      </c>
      <c r="O453" s="161">
        <f t="shared" si="193"/>
        <v>0</v>
      </c>
      <c r="P453" s="161">
        <f t="shared" si="193"/>
        <v>0</v>
      </c>
      <c r="Q453" s="161">
        <f t="shared" si="193"/>
        <v>0</v>
      </c>
      <c r="R453" s="161">
        <f t="shared" si="193"/>
        <v>0</v>
      </c>
      <c r="S453" s="161">
        <f t="shared" si="193"/>
        <v>0</v>
      </c>
      <c r="T453" s="161">
        <f t="shared" si="193"/>
        <v>0</v>
      </c>
      <c r="U453" s="161">
        <f t="shared" si="193"/>
        <v>0</v>
      </c>
      <c r="V453" s="161">
        <f t="shared" si="193"/>
        <v>0</v>
      </c>
      <c r="W453" s="161">
        <f t="shared" si="193"/>
        <v>0</v>
      </c>
      <c r="X453" s="161">
        <f t="shared" si="193"/>
        <v>0</v>
      </c>
      <c r="Y453" s="161">
        <f t="shared" si="193"/>
        <v>0</v>
      </c>
      <c r="Z453" s="161">
        <f t="shared" si="193"/>
        <v>0</v>
      </c>
      <c r="AA453" s="161">
        <f t="shared" si="193"/>
        <v>0</v>
      </c>
      <c r="AB453" s="161">
        <f t="shared" si="193"/>
        <v>0</v>
      </c>
      <c r="AC453" s="161">
        <f t="shared" si="193"/>
        <v>0</v>
      </c>
      <c r="AD453" s="161">
        <f t="shared" si="193"/>
        <v>0</v>
      </c>
      <c r="AE453" s="161">
        <f t="shared" si="193"/>
        <v>0</v>
      </c>
      <c r="AF453" s="161">
        <f t="shared" si="193"/>
        <v>0</v>
      </c>
      <c r="AG453" s="161">
        <f t="shared" si="193"/>
        <v>0</v>
      </c>
      <c r="AH453" s="161">
        <f t="shared" si="193"/>
        <v>0</v>
      </c>
      <c r="AI453" s="161">
        <f t="shared" si="193"/>
        <v>0</v>
      </c>
      <c r="AJ453" s="161">
        <f t="shared" si="193"/>
        <v>0</v>
      </c>
      <c r="AK453" s="161">
        <f t="shared" si="193"/>
        <v>0</v>
      </c>
      <c r="AL453" s="161">
        <f t="shared" si="193"/>
        <v>0</v>
      </c>
      <c r="AM453" s="161">
        <f t="shared" si="193"/>
        <v>0</v>
      </c>
      <c r="AN453" s="161">
        <f t="shared" si="193"/>
        <v>0</v>
      </c>
      <c r="AO453" s="161">
        <f t="shared" si="193"/>
        <v>0</v>
      </c>
      <c r="AP453" s="161">
        <f t="shared" si="193"/>
        <v>0</v>
      </c>
    </row>
    <row r="454" spans="1:42" x14ac:dyDescent="0.2">
      <c r="A454" s="4">
        <f t="shared" ref="A454:A459" si="194">A453+1</f>
        <v>3</v>
      </c>
      <c r="C454" s="161">
        <f t="shared" ref="C454:AP454" si="195">C318</f>
        <v>0</v>
      </c>
      <c r="D454" s="161">
        <f t="shared" si="195"/>
        <v>0</v>
      </c>
      <c r="E454" s="161">
        <f t="shared" si="195"/>
        <v>0</v>
      </c>
      <c r="F454" s="161">
        <f t="shared" si="195"/>
        <v>0</v>
      </c>
      <c r="G454" s="161">
        <f t="shared" si="195"/>
        <v>0</v>
      </c>
      <c r="H454" s="161">
        <f t="shared" si="195"/>
        <v>0</v>
      </c>
      <c r="I454" s="161">
        <f t="shared" si="195"/>
        <v>0</v>
      </c>
      <c r="J454" s="161">
        <f t="shared" si="195"/>
        <v>0</v>
      </c>
      <c r="K454" s="161">
        <f t="shared" si="195"/>
        <v>0</v>
      </c>
      <c r="L454" s="161">
        <f t="shared" si="195"/>
        <v>0</v>
      </c>
      <c r="M454" s="161">
        <f t="shared" si="195"/>
        <v>0</v>
      </c>
      <c r="N454" s="161">
        <f t="shared" si="195"/>
        <v>0</v>
      </c>
      <c r="O454" s="161">
        <f t="shared" si="195"/>
        <v>0</v>
      </c>
      <c r="P454" s="161">
        <f t="shared" si="195"/>
        <v>0</v>
      </c>
      <c r="Q454" s="161">
        <f t="shared" si="195"/>
        <v>0</v>
      </c>
      <c r="R454" s="161">
        <f t="shared" si="195"/>
        <v>0</v>
      </c>
      <c r="S454" s="161">
        <f t="shared" si="195"/>
        <v>0</v>
      </c>
      <c r="T454" s="161">
        <f t="shared" si="195"/>
        <v>0</v>
      </c>
      <c r="U454" s="161">
        <f t="shared" si="195"/>
        <v>0</v>
      </c>
      <c r="V454" s="161">
        <f t="shared" si="195"/>
        <v>0</v>
      </c>
      <c r="W454" s="161">
        <f t="shared" si="195"/>
        <v>0</v>
      </c>
      <c r="X454" s="161">
        <f t="shared" si="195"/>
        <v>0</v>
      </c>
      <c r="Y454" s="161">
        <f t="shared" si="195"/>
        <v>0</v>
      </c>
      <c r="Z454" s="161">
        <f t="shared" si="195"/>
        <v>0</v>
      </c>
      <c r="AA454" s="161">
        <f t="shared" si="195"/>
        <v>0</v>
      </c>
      <c r="AB454" s="161">
        <f t="shared" si="195"/>
        <v>0</v>
      </c>
      <c r="AC454" s="161">
        <f t="shared" si="195"/>
        <v>0</v>
      </c>
      <c r="AD454" s="161">
        <f t="shared" si="195"/>
        <v>0</v>
      </c>
      <c r="AE454" s="161">
        <f t="shared" si="195"/>
        <v>0</v>
      </c>
      <c r="AF454" s="161">
        <f t="shared" si="195"/>
        <v>0</v>
      </c>
      <c r="AG454" s="161">
        <f t="shared" si="195"/>
        <v>0</v>
      </c>
      <c r="AH454" s="161">
        <f t="shared" si="195"/>
        <v>0</v>
      </c>
      <c r="AI454" s="161">
        <f t="shared" si="195"/>
        <v>0</v>
      </c>
      <c r="AJ454" s="161">
        <f t="shared" si="195"/>
        <v>0</v>
      </c>
      <c r="AK454" s="161">
        <f t="shared" si="195"/>
        <v>0</v>
      </c>
      <c r="AL454" s="161">
        <f t="shared" si="195"/>
        <v>0</v>
      </c>
      <c r="AM454" s="161">
        <f t="shared" si="195"/>
        <v>0</v>
      </c>
      <c r="AN454" s="161">
        <f t="shared" si="195"/>
        <v>0</v>
      </c>
      <c r="AO454" s="161">
        <f t="shared" si="195"/>
        <v>0</v>
      </c>
      <c r="AP454" s="161">
        <f t="shared" si="195"/>
        <v>0</v>
      </c>
    </row>
    <row r="455" spans="1:42" x14ac:dyDescent="0.2">
      <c r="A455" s="4">
        <f t="shared" si="194"/>
        <v>4</v>
      </c>
      <c r="C455" s="161">
        <f t="shared" ref="C455:AP455" si="196">C319</f>
        <v>0</v>
      </c>
      <c r="D455" s="161">
        <f t="shared" si="196"/>
        <v>0</v>
      </c>
      <c r="E455" s="161">
        <f t="shared" si="196"/>
        <v>0</v>
      </c>
      <c r="F455" s="161">
        <f t="shared" si="196"/>
        <v>0</v>
      </c>
      <c r="G455" s="161">
        <f t="shared" si="196"/>
        <v>0</v>
      </c>
      <c r="H455" s="161">
        <f t="shared" si="196"/>
        <v>0</v>
      </c>
      <c r="I455" s="161">
        <f t="shared" si="196"/>
        <v>0</v>
      </c>
      <c r="J455" s="161">
        <f t="shared" si="196"/>
        <v>0</v>
      </c>
      <c r="K455" s="161">
        <f t="shared" si="196"/>
        <v>0</v>
      </c>
      <c r="L455" s="161">
        <f t="shared" si="196"/>
        <v>0</v>
      </c>
      <c r="M455" s="161">
        <f t="shared" si="196"/>
        <v>0</v>
      </c>
      <c r="N455" s="161">
        <f t="shared" si="196"/>
        <v>0</v>
      </c>
      <c r="O455" s="161">
        <f t="shared" si="196"/>
        <v>0</v>
      </c>
      <c r="P455" s="161">
        <f t="shared" si="196"/>
        <v>0</v>
      </c>
      <c r="Q455" s="161">
        <f t="shared" si="196"/>
        <v>0</v>
      </c>
      <c r="R455" s="161">
        <f t="shared" si="196"/>
        <v>0</v>
      </c>
      <c r="S455" s="161">
        <f t="shared" si="196"/>
        <v>0</v>
      </c>
      <c r="T455" s="161">
        <f t="shared" si="196"/>
        <v>0</v>
      </c>
      <c r="U455" s="161">
        <f t="shared" si="196"/>
        <v>0</v>
      </c>
      <c r="V455" s="161">
        <f t="shared" si="196"/>
        <v>0</v>
      </c>
      <c r="W455" s="161">
        <f t="shared" si="196"/>
        <v>0</v>
      </c>
      <c r="X455" s="161">
        <f t="shared" si="196"/>
        <v>0</v>
      </c>
      <c r="Y455" s="161">
        <f t="shared" si="196"/>
        <v>0</v>
      </c>
      <c r="Z455" s="161">
        <f t="shared" si="196"/>
        <v>0</v>
      </c>
      <c r="AA455" s="161">
        <f t="shared" si="196"/>
        <v>0</v>
      </c>
      <c r="AB455" s="161">
        <f t="shared" si="196"/>
        <v>0</v>
      </c>
      <c r="AC455" s="161">
        <f t="shared" si="196"/>
        <v>0</v>
      </c>
      <c r="AD455" s="161">
        <f t="shared" si="196"/>
        <v>0</v>
      </c>
      <c r="AE455" s="161">
        <f t="shared" si="196"/>
        <v>0</v>
      </c>
      <c r="AF455" s="161">
        <f t="shared" si="196"/>
        <v>0</v>
      </c>
      <c r="AG455" s="161">
        <f t="shared" si="196"/>
        <v>0</v>
      </c>
      <c r="AH455" s="161">
        <f t="shared" si="196"/>
        <v>0</v>
      </c>
      <c r="AI455" s="161">
        <f t="shared" si="196"/>
        <v>0</v>
      </c>
      <c r="AJ455" s="161">
        <f t="shared" si="196"/>
        <v>0</v>
      </c>
      <c r="AK455" s="161">
        <f t="shared" si="196"/>
        <v>0</v>
      </c>
      <c r="AL455" s="161">
        <f t="shared" si="196"/>
        <v>0</v>
      </c>
      <c r="AM455" s="161">
        <f t="shared" si="196"/>
        <v>0</v>
      </c>
      <c r="AN455" s="161">
        <f t="shared" si="196"/>
        <v>0</v>
      </c>
      <c r="AO455" s="161">
        <f t="shared" si="196"/>
        <v>0</v>
      </c>
      <c r="AP455" s="161">
        <f t="shared" si="196"/>
        <v>0</v>
      </c>
    </row>
    <row r="456" spans="1:42" x14ac:dyDescent="0.2">
      <c r="A456" s="4">
        <f t="shared" si="194"/>
        <v>5</v>
      </c>
      <c r="C456" s="161">
        <f t="shared" ref="C456:AP456" si="197">C320</f>
        <v>0</v>
      </c>
      <c r="D456" s="161">
        <f t="shared" si="197"/>
        <v>0</v>
      </c>
      <c r="E456" s="161">
        <f t="shared" si="197"/>
        <v>0</v>
      </c>
      <c r="F456" s="161">
        <f t="shared" si="197"/>
        <v>0</v>
      </c>
      <c r="G456" s="161">
        <f t="shared" si="197"/>
        <v>0</v>
      </c>
      <c r="H456" s="161">
        <f t="shared" si="197"/>
        <v>0</v>
      </c>
      <c r="I456" s="161">
        <f t="shared" si="197"/>
        <v>0</v>
      </c>
      <c r="J456" s="161">
        <f t="shared" si="197"/>
        <v>0</v>
      </c>
      <c r="K456" s="161">
        <f t="shared" si="197"/>
        <v>0</v>
      </c>
      <c r="L456" s="161">
        <f t="shared" si="197"/>
        <v>0</v>
      </c>
      <c r="M456" s="161">
        <f t="shared" si="197"/>
        <v>0</v>
      </c>
      <c r="N456" s="161">
        <f t="shared" si="197"/>
        <v>0</v>
      </c>
      <c r="O456" s="161">
        <f t="shared" si="197"/>
        <v>0</v>
      </c>
      <c r="P456" s="161">
        <f t="shared" si="197"/>
        <v>0</v>
      </c>
      <c r="Q456" s="161">
        <f t="shared" si="197"/>
        <v>0</v>
      </c>
      <c r="R456" s="161">
        <f t="shared" si="197"/>
        <v>0</v>
      </c>
      <c r="S456" s="161">
        <f t="shared" si="197"/>
        <v>0</v>
      </c>
      <c r="T456" s="161">
        <f t="shared" si="197"/>
        <v>0</v>
      </c>
      <c r="U456" s="161">
        <f t="shared" si="197"/>
        <v>0</v>
      </c>
      <c r="V456" s="161">
        <f t="shared" si="197"/>
        <v>0</v>
      </c>
      <c r="W456" s="161">
        <f t="shared" si="197"/>
        <v>0</v>
      </c>
      <c r="X456" s="161">
        <f t="shared" si="197"/>
        <v>0</v>
      </c>
      <c r="Y456" s="161">
        <f t="shared" si="197"/>
        <v>0</v>
      </c>
      <c r="Z456" s="161">
        <f t="shared" si="197"/>
        <v>0</v>
      </c>
      <c r="AA456" s="161">
        <f t="shared" si="197"/>
        <v>0</v>
      </c>
      <c r="AB456" s="161">
        <f t="shared" si="197"/>
        <v>0</v>
      </c>
      <c r="AC456" s="161">
        <f t="shared" si="197"/>
        <v>0</v>
      </c>
      <c r="AD456" s="161">
        <f t="shared" si="197"/>
        <v>0</v>
      </c>
      <c r="AE456" s="161">
        <f t="shared" si="197"/>
        <v>0</v>
      </c>
      <c r="AF456" s="161">
        <f t="shared" si="197"/>
        <v>0</v>
      </c>
      <c r="AG456" s="161">
        <f t="shared" si="197"/>
        <v>0</v>
      </c>
      <c r="AH456" s="161">
        <f t="shared" si="197"/>
        <v>0</v>
      </c>
      <c r="AI456" s="161">
        <f t="shared" si="197"/>
        <v>0</v>
      </c>
      <c r="AJ456" s="161">
        <f t="shared" si="197"/>
        <v>0</v>
      </c>
      <c r="AK456" s="161">
        <f t="shared" si="197"/>
        <v>0</v>
      </c>
      <c r="AL456" s="161">
        <f t="shared" si="197"/>
        <v>0</v>
      </c>
      <c r="AM456" s="161">
        <f t="shared" si="197"/>
        <v>0</v>
      </c>
      <c r="AN456" s="161">
        <f t="shared" si="197"/>
        <v>0</v>
      </c>
      <c r="AO456" s="161">
        <f t="shared" si="197"/>
        <v>0</v>
      </c>
      <c r="AP456" s="161">
        <f t="shared" si="197"/>
        <v>0</v>
      </c>
    </row>
    <row r="457" spans="1:42" x14ac:dyDescent="0.2">
      <c r="A457" s="4">
        <f t="shared" si="194"/>
        <v>6</v>
      </c>
      <c r="C457" s="161">
        <f t="shared" ref="C457:AP457" si="198">C321</f>
        <v>0</v>
      </c>
      <c r="D457" s="161">
        <f t="shared" si="198"/>
        <v>0</v>
      </c>
      <c r="E457" s="161">
        <f t="shared" si="198"/>
        <v>0</v>
      </c>
      <c r="F457" s="161">
        <f t="shared" si="198"/>
        <v>0</v>
      </c>
      <c r="G457" s="161">
        <f t="shared" si="198"/>
        <v>0</v>
      </c>
      <c r="H457" s="161">
        <f t="shared" si="198"/>
        <v>0</v>
      </c>
      <c r="I457" s="161">
        <f t="shared" si="198"/>
        <v>0</v>
      </c>
      <c r="J457" s="161">
        <f t="shared" si="198"/>
        <v>0</v>
      </c>
      <c r="K457" s="161">
        <f t="shared" si="198"/>
        <v>0</v>
      </c>
      <c r="L457" s="161">
        <f t="shared" si="198"/>
        <v>0</v>
      </c>
      <c r="M457" s="161">
        <f t="shared" si="198"/>
        <v>0</v>
      </c>
      <c r="N457" s="161">
        <f t="shared" si="198"/>
        <v>0</v>
      </c>
      <c r="O457" s="161">
        <f t="shared" si="198"/>
        <v>0</v>
      </c>
      <c r="P457" s="161">
        <f t="shared" si="198"/>
        <v>0</v>
      </c>
      <c r="Q457" s="161">
        <f t="shared" si="198"/>
        <v>0</v>
      </c>
      <c r="R457" s="161">
        <f t="shared" si="198"/>
        <v>0</v>
      </c>
      <c r="S457" s="161">
        <f t="shared" si="198"/>
        <v>0</v>
      </c>
      <c r="T457" s="161">
        <f t="shared" si="198"/>
        <v>0</v>
      </c>
      <c r="U457" s="161">
        <f t="shared" si="198"/>
        <v>0</v>
      </c>
      <c r="V457" s="161">
        <f t="shared" si="198"/>
        <v>0</v>
      </c>
      <c r="W457" s="161">
        <f t="shared" si="198"/>
        <v>0</v>
      </c>
      <c r="X457" s="161">
        <f t="shared" si="198"/>
        <v>0</v>
      </c>
      <c r="Y457" s="161">
        <f t="shared" si="198"/>
        <v>0</v>
      </c>
      <c r="Z457" s="161">
        <f t="shared" si="198"/>
        <v>0</v>
      </c>
      <c r="AA457" s="161">
        <f t="shared" si="198"/>
        <v>0</v>
      </c>
      <c r="AB457" s="161">
        <f t="shared" si="198"/>
        <v>0</v>
      </c>
      <c r="AC457" s="161">
        <f t="shared" si="198"/>
        <v>0</v>
      </c>
      <c r="AD457" s="161">
        <f t="shared" si="198"/>
        <v>0</v>
      </c>
      <c r="AE457" s="161">
        <f t="shared" si="198"/>
        <v>0</v>
      </c>
      <c r="AF457" s="161">
        <f t="shared" si="198"/>
        <v>0</v>
      </c>
      <c r="AG457" s="161">
        <f t="shared" si="198"/>
        <v>0</v>
      </c>
      <c r="AH457" s="161">
        <f t="shared" si="198"/>
        <v>0</v>
      </c>
      <c r="AI457" s="161">
        <f t="shared" si="198"/>
        <v>0</v>
      </c>
      <c r="AJ457" s="161">
        <f t="shared" si="198"/>
        <v>0</v>
      </c>
      <c r="AK457" s="161">
        <f t="shared" si="198"/>
        <v>0</v>
      </c>
      <c r="AL457" s="161">
        <f t="shared" si="198"/>
        <v>0</v>
      </c>
      <c r="AM457" s="161">
        <f t="shared" si="198"/>
        <v>0</v>
      </c>
      <c r="AN457" s="161">
        <f t="shared" si="198"/>
        <v>0</v>
      </c>
      <c r="AO457" s="161">
        <f t="shared" si="198"/>
        <v>0</v>
      </c>
      <c r="AP457" s="161">
        <f t="shared" si="198"/>
        <v>0</v>
      </c>
    </row>
    <row r="458" spans="1:42" x14ac:dyDescent="0.2">
      <c r="A458" s="4">
        <f t="shared" si="194"/>
        <v>7</v>
      </c>
      <c r="C458" s="161">
        <f t="shared" ref="C458:AP458" si="199">C322</f>
        <v>0</v>
      </c>
      <c r="D458" s="161">
        <f t="shared" si="199"/>
        <v>0</v>
      </c>
      <c r="E458" s="161">
        <f t="shared" si="199"/>
        <v>0</v>
      </c>
      <c r="F458" s="161">
        <f t="shared" si="199"/>
        <v>0</v>
      </c>
      <c r="G458" s="161">
        <f t="shared" si="199"/>
        <v>0</v>
      </c>
      <c r="H458" s="161">
        <f t="shared" si="199"/>
        <v>0</v>
      </c>
      <c r="I458" s="161">
        <f t="shared" si="199"/>
        <v>0</v>
      </c>
      <c r="J458" s="161">
        <f t="shared" si="199"/>
        <v>0</v>
      </c>
      <c r="K458" s="161">
        <f t="shared" si="199"/>
        <v>0</v>
      </c>
      <c r="L458" s="161">
        <f t="shared" si="199"/>
        <v>0</v>
      </c>
      <c r="M458" s="161">
        <f t="shared" si="199"/>
        <v>0</v>
      </c>
      <c r="N458" s="161">
        <f t="shared" si="199"/>
        <v>0</v>
      </c>
      <c r="O458" s="161">
        <f t="shared" si="199"/>
        <v>0</v>
      </c>
      <c r="P458" s="161">
        <f t="shared" si="199"/>
        <v>0</v>
      </c>
      <c r="Q458" s="161">
        <f t="shared" si="199"/>
        <v>0</v>
      </c>
      <c r="R458" s="161">
        <f t="shared" si="199"/>
        <v>0</v>
      </c>
      <c r="S458" s="161">
        <f t="shared" si="199"/>
        <v>0</v>
      </c>
      <c r="T458" s="161">
        <f t="shared" si="199"/>
        <v>0</v>
      </c>
      <c r="U458" s="161">
        <f t="shared" si="199"/>
        <v>0</v>
      </c>
      <c r="V458" s="161">
        <f t="shared" si="199"/>
        <v>0</v>
      </c>
      <c r="W458" s="161">
        <f t="shared" si="199"/>
        <v>0</v>
      </c>
      <c r="X458" s="161">
        <f t="shared" si="199"/>
        <v>0</v>
      </c>
      <c r="Y458" s="161">
        <f t="shared" si="199"/>
        <v>0</v>
      </c>
      <c r="Z458" s="161">
        <f t="shared" si="199"/>
        <v>0</v>
      </c>
      <c r="AA458" s="161">
        <f t="shared" si="199"/>
        <v>0</v>
      </c>
      <c r="AB458" s="161">
        <f t="shared" si="199"/>
        <v>0</v>
      </c>
      <c r="AC458" s="161">
        <f t="shared" si="199"/>
        <v>0</v>
      </c>
      <c r="AD458" s="161">
        <f t="shared" si="199"/>
        <v>0</v>
      </c>
      <c r="AE458" s="161">
        <f t="shared" si="199"/>
        <v>0</v>
      </c>
      <c r="AF458" s="161">
        <f t="shared" si="199"/>
        <v>0</v>
      </c>
      <c r="AG458" s="161">
        <f t="shared" si="199"/>
        <v>0</v>
      </c>
      <c r="AH458" s="161">
        <f t="shared" si="199"/>
        <v>0</v>
      </c>
      <c r="AI458" s="161">
        <f t="shared" si="199"/>
        <v>0</v>
      </c>
      <c r="AJ458" s="161">
        <f t="shared" si="199"/>
        <v>0</v>
      </c>
      <c r="AK458" s="161">
        <f t="shared" si="199"/>
        <v>0</v>
      </c>
      <c r="AL458" s="161">
        <f t="shared" si="199"/>
        <v>0</v>
      </c>
      <c r="AM458" s="161">
        <f t="shared" si="199"/>
        <v>0</v>
      </c>
      <c r="AN458" s="161">
        <f t="shared" si="199"/>
        <v>0</v>
      </c>
      <c r="AO458" s="161">
        <f t="shared" si="199"/>
        <v>0</v>
      </c>
      <c r="AP458" s="161">
        <f t="shared" si="199"/>
        <v>0</v>
      </c>
    </row>
    <row r="459" spans="1:42" x14ac:dyDescent="0.2">
      <c r="A459" s="4">
        <f t="shared" si="194"/>
        <v>8</v>
      </c>
      <c r="C459" s="161">
        <f t="shared" ref="C459:AP459" si="200">C323</f>
        <v>0</v>
      </c>
      <c r="D459" s="161">
        <f t="shared" si="200"/>
        <v>0</v>
      </c>
      <c r="E459" s="161">
        <f t="shared" si="200"/>
        <v>0</v>
      </c>
      <c r="F459" s="161">
        <f t="shared" si="200"/>
        <v>0</v>
      </c>
      <c r="G459" s="161">
        <f t="shared" si="200"/>
        <v>0</v>
      </c>
      <c r="H459" s="161">
        <f t="shared" si="200"/>
        <v>0</v>
      </c>
      <c r="I459" s="161">
        <f t="shared" si="200"/>
        <v>0</v>
      </c>
      <c r="J459" s="161">
        <f t="shared" si="200"/>
        <v>0</v>
      </c>
      <c r="K459" s="161">
        <f t="shared" si="200"/>
        <v>0</v>
      </c>
      <c r="L459" s="161">
        <f t="shared" si="200"/>
        <v>0</v>
      </c>
      <c r="M459" s="161">
        <f t="shared" si="200"/>
        <v>0</v>
      </c>
      <c r="N459" s="161">
        <f t="shared" si="200"/>
        <v>0</v>
      </c>
      <c r="O459" s="161">
        <f t="shared" si="200"/>
        <v>0</v>
      </c>
      <c r="P459" s="161">
        <f t="shared" si="200"/>
        <v>0</v>
      </c>
      <c r="Q459" s="161">
        <f t="shared" si="200"/>
        <v>0</v>
      </c>
      <c r="R459" s="161">
        <f t="shared" si="200"/>
        <v>0</v>
      </c>
      <c r="S459" s="161">
        <f t="shared" si="200"/>
        <v>0</v>
      </c>
      <c r="T459" s="161">
        <f t="shared" si="200"/>
        <v>0</v>
      </c>
      <c r="U459" s="161">
        <f t="shared" si="200"/>
        <v>0</v>
      </c>
      <c r="V459" s="161">
        <f t="shared" si="200"/>
        <v>0</v>
      </c>
      <c r="W459" s="161">
        <f t="shared" si="200"/>
        <v>0</v>
      </c>
      <c r="X459" s="161">
        <f t="shared" si="200"/>
        <v>0</v>
      </c>
      <c r="Y459" s="161">
        <f t="shared" si="200"/>
        <v>0</v>
      </c>
      <c r="Z459" s="161">
        <f t="shared" si="200"/>
        <v>0</v>
      </c>
      <c r="AA459" s="161">
        <f t="shared" si="200"/>
        <v>0</v>
      </c>
      <c r="AB459" s="161">
        <f t="shared" si="200"/>
        <v>0</v>
      </c>
      <c r="AC459" s="161">
        <f t="shared" si="200"/>
        <v>0</v>
      </c>
      <c r="AD459" s="161">
        <f t="shared" si="200"/>
        <v>0</v>
      </c>
      <c r="AE459" s="161">
        <f t="shared" si="200"/>
        <v>0</v>
      </c>
      <c r="AF459" s="161">
        <f t="shared" si="200"/>
        <v>0</v>
      </c>
      <c r="AG459" s="161">
        <f t="shared" si="200"/>
        <v>0</v>
      </c>
      <c r="AH459" s="161">
        <f t="shared" si="200"/>
        <v>0</v>
      </c>
      <c r="AI459" s="161">
        <f t="shared" si="200"/>
        <v>0</v>
      </c>
      <c r="AJ459" s="161">
        <f t="shared" si="200"/>
        <v>0</v>
      </c>
      <c r="AK459" s="161">
        <f t="shared" si="200"/>
        <v>0</v>
      </c>
      <c r="AL459" s="161">
        <f t="shared" si="200"/>
        <v>0</v>
      </c>
      <c r="AM459" s="161">
        <f t="shared" si="200"/>
        <v>0</v>
      </c>
      <c r="AN459" s="161">
        <f t="shared" si="200"/>
        <v>0</v>
      </c>
      <c r="AO459" s="161">
        <f t="shared" si="200"/>
        <v>0</v>
      </c>
      <c r="AP459" s="161">
        <f t="shared" si="200"/>
        <v>0</v>
      </c>
    </row>
    <row r="460" spans="1:42" x14ac:dyDescent="0.2">
      <c r="A460" s="4">
        <f>A459+1</f>
        <v>9</v>
      </c>
      <c r="C460" s="161">
        <f t="shared" ref="C460:AP460" si="201">C324</f>
        <v>0</v>
      </c>
      <c r="D460" s="161">
        <f t="shared" si="201"/>
        <v>0</v>
      </c>
      <c r="E460" s="161">
        <f t="shared" si="201"/>
        <v>0</v>
      </c>
      <c r="F460" s="161">
        <f t="shared" si="201"/>
        <v>0</v>
      </c>
      <c r="G460" s="161">
        <f t="shared" si="201"/>
        <v>0</v>
      </c>
      <c r="H460" s="161">
        <f t="shared" si="201"/>
        <v>0</v>
      </c>
      <c r="I460" s="161">
        <f t="shared" si="201"/>
        <v>0</v>
      </c>
      <c r="J460" s="161">
        <f t="shared" si="201"/>
        <v>0</v>
      </c>
      <c r="K460" s="161">
        <f t="shared" si="201"/>
        <v>0</v>
      </c>
      <c r="L460" s="161">
        <f t="shared" si="201"/>
        <v>0</v>
      </c>
      <c r="M460" s="161">
        <f t="shared" si="201"/>
        <v>0</v>
      </c>
      <c r="N460" s="161">
        <f t="shared" si="201"/>
        <v>0</v>
      </c>
      <c r="O460" s="161">
        <f t="shared" si="201"/>
        <v>0</v>
      </c>
      <c r="P460" s="161">
        <f t="shared" si="201"/>
        <v>0</v>
      </c>
      <c r="Q460" s="161">
        <f t="shared" si="201"/>
        <v>0</v>
      </c>
      <c r="R460" s="161">
        <f t="shared" si="201"/>
        <v>0</v>
      </c>
      <c r="S460" s="161">
        <f t="shared" si="201"/>
        <v>0</v>
      </c>
      <c r="T460" s="161">
        <f t="shared" si="201"/>
        <v>0</v>
      </c>
      <c r="U460" s="161">
        <f t="shared" si="201"/>
        <v>0</v>
      </c>
      <c r="V460" s="161">
        <f t="shared" si="201"/>
        <v>0</v>
      </c>
      <c r="W460" s="161">
        <f t="shared" si="201"/>
        <v>0</v>
      </c>
      <c r="X460" s="161">
        <f t="shared" si="201"/>
        <v>0</v>
      </c>
      <c r="Y460" s="161">
        <f t="shared" si="201"/>
        <v>0</v>
      </c>
      <c r="Z460" s="161">
        <f t="shared" si="201"/>
        <v>0</v>
      </c>
      <c r="AA460" s="161">
        <f t="shared" si="201"/>
        <v>0</v>
      </c>
      <c r="AB460" s="161">
        <f t="shared" si="201"/>
        <v>0</v>
      </c>
      <c r="AC460" s="161">
        <f t="shared" si="201"/>
        <v>0</v>
      </c>
      <c r="AD460" s="161">
        <f t="shared" si="201"/>
        <v>0</v>
      </c>
      <c r="AE460" s="161">
        <f t="shared" si="201"/>
        <v>0</v>
      </c>
      <c r="AF460" s="161">
        <f t="shared" si="201"/>
        <v>0</v>
      </c>
      <c r="AG460" s="161">
        <f t="shared" si="201"/>
        <v>0</v>
      </c>
      <c r="AH460" s="161">
        <f t="shared" si="201"/>
        <v>0</v>
      </c>
      <c r="AI460" s="161">
        <f t="shared" si="201"/>
        <v>0</v>
      </c>
      <c r="AJ460" s="161">
        <f t="shared" si="201"/>
        <v>0</v>
      </c>
      <c r="AK460" s="161">
        <f t="shared" si="201"/>
        <v>0</v>
      </c>
      <c r="AL460" s="161">
        <f t="shared" si="201"/>
        <v>0</v>
      </c>
      <c r="AM460" s="161">
        <f t="shared" si="201"/>
        <v>0</v>
      </c>
      <c r="AN460" s="161">
        <f t="shared" si="201"/>
        <v>0</v>
      </c>
      <c r="AO460" s="161">
        <f t="shared" si="201"/>
        <v>0</v>
      </c>
      <c r="AP460" s="161">
        <f t="shared" si="201"/>
        <v>0</v>
      </c>
    </row>
    <row r="461" spans="1:42" x14ac:dyDescent="0.2">
      <c r="A461" s="4">
        <f t="shared" ref="A461" si="202">A460+1</f>
        <v>10</v>
      </c>
      <c r="C461" s="161">
        <f t="shared" ref="C461:AP461" si="203">C325</f>
        <v>0</v>
      </c>
      <c r="D461" s="161">
        <f t="shared" si="203"/>
        <v>0</v>
      </c>
      <c r="E461" s="161">
        <f t="shared" si="203"/>
        <v>0</v>
      </c>
      <c r="F461" s="161">
        <f t="shared" si="203"/>
        <v>0</v>
      </c>
      <c r="G461" s="161">
        <f t="shared" si="203"/>
        <v>0</v>
      </c>
      <c r="H461" s="161">
        <f t="shared" si="203"/>
        <v>0</v>
      </c>
      <c r="I461" s="161">
        <f t="shared" si="203"/>
        <v>0</v>
      </c>
      <c r="J461" s="161">
        <f t="shared" si="203"/>
        <v>0</v>
      </c>
      <c r="K461" s="161">
        <f t="shared" si="203"/>
        <v>0</v>
      </c>
      <c r="L461" s="161">
        <f t="shared" si="203"/>
        <v>0</v>
      </c>
      <c r="M461" s="161">
        <f t="shared" si="203"/>
        <v>0</v>
      </c>
      <c r="N461" s="161">
        <f t="shared" si="203"/>
        <v>0</v>
      </c>
      <c r="O461" s="161">
        <f t="shared" si="203"/>
        <v>0</v>
      </c>
      <c r="P461" s="161">
        <f t="shared" si="203"/>
        <v>0</v>
      </c>
      <c r="Q461" s="161">
        <f t="shared" si="203"/>
        <v>0</v>
      </c>
      <c r="R461" s="161">
        <f t="shared" si="203"/>
        <v>0</v>
      </c>
      <c r="S461" s="161">
        <f t="shared" si="203"/>
        <v>0</v>
      </c>
      <c r="T461" s="161">
        <f t="shared" si="203"/>
        <v>0</v>
      </c>
      <c r="U461" s="161">
        <f t="shared" si="203"/>
        <v>0</v>
      </c>
      <c r="V461" s="161">
        <f t="shared" si="203"/>
        <v>0</v>
      </c>
      <c r="W461" s="161">
        <f t="shared" si="203"/>
        <v>0</v>
      </c>
      <c r="X461" s="161">
        <f t="shared" si="203"/>
        <v>0</v>
      </c>
      <c r="Y461" s="161">
        <f t="shared" si="203"/>
        <v>0</v>
      </c>
      <c r="Z461" s="161">
        <f t="shared" si="203"/>
        <v>0</v>
      </c>
      <c r="AA461" s="161">
        <f t="shared" si="203"/>
        <v>0</v>
      </c>
      <c r="AB461" s="161">
        <f t="shared" si="203"/>
        <v>0</v>
      </c>
      <c r="AC461" s="161">
        <f t="shared" si="203"/>
        <v>0</v>
      </c>
      <c r="AD461" s="161">
        <f t="shared" si="203"/>
        <v>0</v>
      </c>
      <c r="AE461" s="161">
        <f t="shared" si="203"/>
        <v>0</v>
      </c>
      <c r="AF461" s="161">
        <f t="shared" si="203"/>
        <v>0</v>
      </c>
      <c r="AG461" s="161">
        <f t="shared" si="203"/>
        <v>0</v>
      </c>
      <c r="AH461" s="161">
        <f t="shared" si="203"/>
        <v>0</v>
      </c>
      <c r="AI461" s="161">
        <f t="shared" si="203"/>
        <v>0</v>
      </c>
      <c r="AJ461" s="161">
        <f t="shared" si="203"/>
        <v>0</v>
      </c>
      <c r="AK461" s="161">
        <f t="shared" si="203"/>
        <v>0</v>
      </c>
      <c r="AL461" s="161">
        <f t="shared" si="203"/>
        <v>0</v>
      </c>
      <c r="AM461" s="161">
        <f t="shared" si="203"/>
        <v>0</v>
      </c>
      <c r="AN461" s="161">
        <f t="shared" si="203"/>
        <v>0</v>
      </c>
      <c r="AO461" s="161">
        <f t="shared" si="203"/>
        <v>0</v>
      </c>
      <c r="AP461" s="161">
        <f t="shared" si="203"/>
        <v>0</v>
      </c>
    </row>
    <row r="462" spans="1:42" x14ac:dyDescent="0.2">
      <c r="A462" s="22"/>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5"/>
    </row>
    <row r="463" spans="1:42" x14ac:dyDescent="0.2">
      <c r="A463" s="22" t="s">
        <v>77</v>
      </c>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row>
    <row r="464" spans="1:42" x14ac:dyDescent="0.2">
      <c r="A464" s="4">
        <v>1</v>
      </c>
      <c r="B464" s="176">
        <f t="shared" ref="B464:B473" si="204">SUM(C464:AP464)</f>
        <v>76300.586332583363</v>
      </c>
      <c r="C464" s="178">
        <f t="shared" ref="C464:AP464" si="205">LOOKUP(C452,$B$447:$AP$447,$B$448:$AP$448)*$B651/100</f>
        <v>0</v>
      </c>
      <c r="D464" s="178">
        <f t="shared" si="205"/>
        <v>0</v>
      </c>
      <c r="E464" s="178">
        <f t="shared" si="205"/>
        <v>0</v>
      </c>
      <c r="F464" s="178">
        <f t="shared" si="205"/>
        <v>0</v>
      </c>
      <c r="G464" s="178">
        <f t="shared" si="205"/>
        <v>0</v>
      </c>
      <c r="H464" s="178">
        <f t="shared" si="205"/>
        <v>0</v>
      </c>
      <c r="I464" s="178">
        <f t="shared" si="205"/>
        <v>0</v>
      </c>
      <c r="J464" s="178">
        <f t="shared" si="205"/>
        <v>0</v>
      </c>
      <c r="K464" s="178">
        <f t="shared" si="205"/>
        <v>0</v>
      </c>
      <c r="L464" s="178">
        <f t="shared" si="205"/>
        <v>0</v>
      </c>
      <c r="M464" s="178">
        <f t="shared" si="205"/>
        <v>0</v>
      </c>
      <c r="N464" s="178">
        <f t="shared" si="205"/>
        <v>0</v>
      </c>
      <c r="O464" s="178">
        <f t="shared" si="205"/>
        <v>0</v>
      </c>
      <c r="P464" s="178">
        <f t="shared" si="205"/>
        <v>0</v>
      </c>
      <c r="Q464" s="178">
        <f t="shared" si="205"/>
        <v>15260.117266516672</v>
      </c>
      <c r="R464" s="178">
        <f t="shared" si="205"/>
        <v>24416.187626426676</v>
      </c>
      <c r="S464" s="178">
        <f t="shared" si="205"/>
        <v>14649.712575856005</v>
      </c>
      <c r="T464" s="178">
        <f t="shared" si="205"/>
        <v>8789.8275455136027</v>
      </c>
      <c r="U464" s="178">
        <f t="shared" si="205"/>
        <v>8789.8275455136027</v>
      </c>
      <c r="V464" s="178">
        <f t="shared" si="205"/>
        <v>4394.9137727568013</v>
      </c>
      <c r="W464" s="178">
        <f t="shared" si="205"/>
        <v>0</v>
      </c>
      <c r="X464" s="178">
        <f t="shared" si="205"/>
        <v>0</v>
      </c>
      <c r="Y464" s="178">
        <f t="shared" si="205"/>
        <v>0</v>
      </c>
      <c r="Z464" s="178">
        <f t="shared" si="205"/>
        <v>0</v>
      </c>
      <c r="AA464" s="178">
        <f t="shared" si="205"/>
        <v>0</v>
      </c>
      <c r="AB464" s="178">
        <f t="shared" si="205"/>
        <v>0</v>
      </c>
      <c r="AC464" s="178">
        <f t="shared" si="205"/>
        <v>0</v>
      </c>
      <c r="AD464" s="178">
        <f t="shared" si="205"/>
        <v>0</v>
      </c>
      <c r="AE464" s="178">
        <f t="shared" si="205"/>
        <v>0</v>
      </c>
      <c r="AF464" s="178">
        <f t="shared" si="205"/>
        <v>0</v>
      </c>
      <c r="AG464" s="178">
        <f t="shared" si="205"/>
        <v>0</v>
      </c>
      <c r="AH464" s="178">
        <f t="shared" si="205"/>
        <v>0</v>
      </c>
      <c r="AI464" s="178">
        <f t="shared" si="205"/>
        <v>0</v>
      </c>
      <c r="AJ464" s="178">
        <f t="shared" si="205"/>
        <v>0</v>
      </c>
      <c r="AK464" s="178">
        <f t="shared" si="205"/>
        <v>0</v>
      </c>
      <c r="AL464" s="178">
        <f t="shared" si="205"/>
        <v>0</v>
      </c>
      <c r="AM464" s="178">
        <f t="shared" si="205"/>
        <v>0</v>
      </c>
      <c r="AN464" s="178">
        <f t="shared" si="205"/>
        <v>0</v>
      </c>
      <c r="AO464" s="178">
        <f t="shared" si="205"/>
        <v>0</v>
      </c>
      <c r="AP464" s="178">
        <f t="shared" si="205"/>
        <v>0</v>
      </c>
    </row>
    <row r="465" spans="1:42" x14ac:dyDescent="0.2">
      <c r="A465" s="4">
        <f>A464+1</f>
        <v>2</v>
      </c>
      <c r="B465" s="176">
        <f t="shared" si="204"/>
        <v>0</v>
      </c>
      <c r="C465" s="178">
        <f t="shared" ref="C465:AP465" si="206">LOOKUP(C453,$B$447:$AP$447,$B$448:$AP$448)*$B652/100</f>
        <v>0</v>
      </c>
      <c r="D465" s="178">
        <f t="shared" si="206"/>
        <v>0</v>
      </c>
      <c r="E465" s="178">
        <f t="shared" si="206"/>
        <v>0</v>
      </c>
      <c r="F465" s="178">
        <f t="shared" si="206"/>
        <v>0</v>
      </c>
      <c r="G465" s="178">
        <f t="shared" si="206"/>
        <v>0</v>
      </c>
      <c r="H465" s="178">
        <f t="shared" si="206"/>
        <v>0</v>
      </c>
      <c r="I465" s="178">
        <f t="shared" si="206"/>
        <v>0</v>
      </c>
      <c r="J465" s="178">
        <f t="shared" si="206"/>
        <v>0</v>
      </c>
      <c r="K465" s="178">
        <f t="shared" si="206"/>
        <v>0</v>
      </c>
      <c r="L465" s="178">
        <f t="shared" si="206"/>
        <v>0</v>
      </c>
      <c r="M465" s="178">
        <f t="shared" si="206"/>
        <v>0</v>
      </c>
      <c r="N465" s="178">
        <f t="shared" si="206"/>
        <v>0</v>
      </c>
      <c r="O465" s="178">
        <f t="shared" si="206"/>
        <v>0</v>
      </c>
      <c r="P465" s="178">
        <f t="shared" si="206"/>
        <v>0</v>
      </c>
      <c r="Q465" s="178">
        <f t="shared" si="206"/>
        <v>0</v>
      </c>
      <c r="R465" s="178">
        <f t="shared" si="206"/>
        <v>0</v>
      </c>
      <c r="S465" s="178">
        <f t="shared" si="206"/>
        <v>0</v>
      </c>
      <c r="T465" s="178">
        <f t="shared" si="206"/>
        <v>0</v>
      </c>
      <c r="U465" s="178">
        <f t="shared" si="206"/>
        <v>0</v>
      </c>
      <c r="V465" s="178">
        <f t="shared" si="206"/>
        <v>0</v>
      </c>
      <c r="W465" s="178">
        <f t="shared" si="206"/>
        <v>0</v>
      </c>
      <c r="X465" s="178">
        <f t="shared" si="206"/>
        <v>0</v>
      </c>
      <c r="Y465" s="178">
        <f t="shared" si="206"/>
        <v>0</v>
      </c>
      <c r="Z465" s="178">
        <f t="shared" si="206"/>
        <v>0</v>
      </c>
      <c r="AA465" s="178">
        <f t="shared" si="206"/>
        <v>0</v>
      </c>
      <c r="AB465" s="178">
        <f t="shared" si="206"/>
        <v>0</v>
      </c>
      <c r="AC465" s="178">
        <f t="shared" si="206"/>
        <v>0</v>
      </c>
      <c r="AD465" s="178">
        <f t="shared" si="206"/>
        <v>0</v>
      </c>
      <c r="AE465" s="178">
        <f t="shared" si="206"/>
        <v>0</v>
      </c>
      <c r="AF465" s="178">
        <f t="shared" si="206"/>
        <v>0</v>
      </c>
      <c r="AG465" s="178">
        <f t="shared" si="206"/>
        <v>0</v>
      </c>
      <c r="AH465" s="178">
        <f t="shared" si="206"/>
        <v>0</v>
      </c>
      <c r="AI465" s="178">
        <f t="shared" si="206"/>
        <v>0</v>
      </c>
      <c r="AJ465" s="178">
        <f t="shared" si="206"/>
        <v>0</v>
      </c>
      <c r="AK465" s="178">
        <f t="shared" si="206"/>
        <v>0</v>
      </c>
      <c r="AL465" s="178">
        <f t="shared" si="206"/>
        <v>0</v>
      </c>
      <c r="AM465" s="178">
        <f t="shared" si="206"/>
        <v>0</v>
      </c>
      <c r="AN465" s="178">
        <f t="shared" si="206"/>
        <v>0</v>
      </c>
      <c r="AO465" s="178">
        <f t="shared" si="206"/>
        <v>0</v>
      </c>
      <c r="AP465" s="178">
        <f t="shared" si="206"/>
        <v>0</v>
      </c>
    </row>
    <row r="466" spans="1:42" x14ac:dyDescent="0.2">
      <c r="A466" s="4">
        <f t="shared" ref="A466:A471" si="207">A465+1</f>
        <v>3</v>
      </c>
      <c r="B466" s="176">
        <f t="shared" si="204"/>
        <v>0</v>
      </c>
      <c r="C466" s="178">
        <f t="shared" ref="C466:AP466" si="208">LOOKUP(C454,$B$447:$AP$447,$B$448:$AP$448)*$B653/100</f>
        <v>0</v>
      </c>
      <c r="D466" s="178">
        <f t="shared" si="208"/>
        <v>0</v>
      </c>
      <c r="E466" s="178">
        <f t="shared" si="208"/>
        <v>0</v>
      </c>
      <c r="F466" s="178">
        <f t="shared" si="208"/>
        <v>0</v>
      </c>
      <c r="G466" s="178">
        <f t="shared" si="208"/>
        <v>0</v>
      </c>
      <c r="H466" s="178">
        <f t="shared" si="208"/>
        <v>0</v>
      </c>
      <c r="I466" s="178">
        <f t="shared" si="208"/>
        <v>0</v>
      </c>
      <c r="J466" s="178">
        <f t="shared" si="208"/>
        <v>0</v>
      </c>
      <c r="K466" s="178">
        <f t="shared" si="208"/>
        <v>0</v>
      </c>
      <c r="L466" s="178">
        <f t="shared" si="208"/>
        <v>0</v>
      </c>
      <c r="M466" s="178">
        <f t="shared" si="208"/>
        <v>0</v>
      </c>
      <c r="N466" s="178">
        <f t="shared" si="208"/>
        <v>0</v>
      </c>
      <c r="O466" s="178">
        <f t="shared" si="208"/>
        <v>0</v>
      </c>
      <c r="P466" s="178">
        <f t="shared" si="208"/>
        <v>0</v>
      </c>
      <c r="Q466" s="178">
        <f t="shared" si="208"/>
        <v>0</v>
      </c>
      <c r="R466" s="178">
        <f t="shared" si="208"/>
        <v>0</v>
      </c>
      <c r="S466" s="178">
        <f t="shared" si="208"/>
        <v>0</v>
      </c>
      <c r="T466" s="178">
        <f t="shared" si="208"/>
        <v>0</v>
      </c>
      <c r="U466" s="178">
        <f t="shared" si="208"/>
        <v>0</v>
      </c>
      <c r="V466" s="178">
        <f t="shared" si="208"/>
        <v>0</v>
      </c>
      <c r="W466" s="178">
        <f t="shared" si="208"/>
        <v>0</v>
      </c>
      <c r="X466" s="178">
        <f t="shared" si="208"/>
        <v>0</v>
      </c>
      <c r="Y466" s="178">
        <f t="shared" si="208"/>
        <v>0</v>
      </c>
      <c r="Z466" s="178">
        <f t="shared" si="208"/>
        <v>0</v>
      </c>
      <c r="AA466" s="178">
        <f t="shared" si="208"/>
        <v>0</v>
      </c>
      <c r="AB466" s="178">
        <f t="shared" si="208"/>
        <v>0</v>
      </c>
      <c r="AC466" s="178">
        <f t="shared" si="208"/>
        <v>0</v>
      </c>
      <c r="AD466" s="178">
        <f t="shared" si="208"/>
        <v>0</v>
      </c>
      <c r="AE466" s="178">
        <f t="shared" si="208"/>
        <v>0</v>
      </c>
      <c r="AF466" s="178">
        <f t="shared" si="208"/>
        <v>0</v>
      </c>
      <c r="AG466" s="178">
        <f t="shared" si="208"/>
        <v>0</v>
      </c>
      <c r="AH466" s="178">
        <f t="shared" si="208"/>
        <v>0</v>
      </c>
      <c r="AI466" s="178">
        <f t="shared" si="208"/>
        <v>0</v>
      </c>
      <c r="AJ466" s="178">
        <f t="shared" si="208"/>
        <v>0</v>
      </c>
      <c r="AK466" s="178">
        <f t="shared" si="208"/>
        <v>0</v>
      </c>
      <c r="AL466" s="178">
        <f t="shared" si="208"/>
        <v>0</v>
      </c>
      <c r="AM466" s="178">
        <f t="shared" si="208"/>
        <v>0</v>
      </c>
      <c r="AN466" s="178">
        <f t="shared" si="208"/>
        <v>0</v>
      </c>
      <c r="AO466" s="178">
        <f t="shared" si="208"/>
        <v>0</v>
      </c>
      <c r="AP466" s="178">
        <f t="shared" si="208"/>
        <v>0</v>
      </c>
    </row>
    <row r="467" spans="1:42" x14ac:dyDescent="0.2">
      <c r="A467" s="4">
        <f t="shared" si="207"/>
        <v>4</v>
      </c>
      <c r="B467" s="176">
        <f t="shared" si="204"/>
        <v>0</v>
      </c>
      <c r="C467" s="178">
        <f t="shared" ref="C467:AP467" si="209">LOOKUP(C455,$B$447:$AP$447,$B$448:$AP$448)*$B654/100</f>
        <v>0</v>
      </c>
      <c r="D467" s="178">
        <f t="shared" si="209"/>
        <v>0</v>
      </c>
      <c r="E467" s="178">
        <f t="shared" si="209"/>
        <v>0</v>
      </c>
      <c r="F467" s="178">
        <f t="shared" si="209"/>
        <v>0</v>
      </c>
      <c r="G467" s="178">
        <f t="shared" si="209"/>
        <v>0</v>
      </c>
      <c r="H467" s="178">
        <f t="shared" si="209"/>
        <v>0</v>
      </c>
      <c r="I467" s="178">
        <f t="shared" si="209"/>
        <v>0</v>
      </c>
      <c r="J467" s="178">
        <f t="shared" si="209"/>
        <v>0</v>
      </c>
      <c r="K467" s="178">
        <f t="shared" si="209"/>
        <v>0</v>
      </c>
      <c r="L467" s="178">
        <f t="shared" si="209"/>
        <v>0</v>
      </c>
      <c r="M467" s="178">
        <f t="shared" si="209"/>
        <v>0</v>
      </c>
      <c r="N467" s="178">
        <f t="shared" si="209"/>
        <v>0</v>
      </c>
      <c r="O467" s="178">
        <f t="shared" si="209"/>
        <v>0</v>
      </c>
      <c r="P467" s="178">
        <f t="shared" si="209"/>
        <v>0</v>
      </c>
      <c r="Q467" s="178">
        <f t="shared" si="209"/>
        <v>0</v>
      </c>
      <c r="R467" s="178">
        <f t="shared" si="209"/>
        <v>0</v>
      </c>
      <c r="S467" s="178">
        <f t="shared" si="209"/>
        <v>0</v>
      </c>
      <c r="T467" s="178">
        <f t="shared" si="209"/>
        <v>0</v>
      </c>
      <c r="U467" s="178">
        <f t="shared" si="209"/>
        <v>0</v>
      </c>
      <c r="V467" s="178">
        <f t="shared" si="209"/>
        <v>0</v>
      </c>
      <c r="W467" s="178">
        <f t="shared" si="209"/>
        <v>0</v>
      </c>
      <c r="X467" s="178">
        <f t="shared" si="209"/>
        <v>0</v>
      </c>
      <c r="Y467" s="178">
        <f t="shared" si="209"/>
        <v>0</v>
      </c>
      <c r="Z467" s="178">
        <f t="shared" si="209"/>
        <v>0</v>
      </c>
      <c r="AA467" s="178">
        <f t="shared" si="209"/>
        <v>0</v>
      </c>
      <c r="AB467" s="178">
        <f t="shared" si="209"/>
        <v>0</v>
      </c>
      <c r="AC467" s="178">
        <f t="shared" si="209"/>
        <v>0</v>
      </c>
      <c r="AD467" s="178">
        <f t="shared" si="209"/>
        <v>0</v>
      </c>
      <c r="AE467" s="178">
        <f t="shared" si="209"/>
        <v>0</v>
      </c>
      <c r="AF467" s="178">
        <f t="shared" si="209"/>
        <v>0</v>
      </c>
      <c r="AG467" s="178">
        <f t="shared" si="209"/>
        <v>0</v>
      </c>
      <c r="AH467" s="178">
        <f t="shared" si="209"/>
        <v>0</v>
      </c>
      <c r="AI467" s="178">
        <f t="shared" si="209"/>
        <v>0</v>
      </c>
      <c r="AJ467" s="178">
        <f t="shared" si="209"/>
        <v>0</v>
      </c>
      <c r="AK467" s="178">
        <f t="shared" si="209"/>
        <v>0</v>
      </c>
      <c r="AL467" s="178">
        <f t="shared" si="209"/>
        <v>0</v>
      </c>
      <c r="AM467" s="178">
        <f t="shared" si="209"/>
        <v>0</v>
      </c>
      <c r="AN467" s="178">
        <f t="shared" si="209"/>
        <v>0</v>
      </c>
      <c r="AO467" s="178">
        <f t="shared" si="209"/>
        <v>0</v>
      </c>
      <c r="AP467" s="178">
        <f t="shared" si="209"/>
        <v>0</v>
      </c>
    </row>
    <row r="468" spans="1:42" x14ac:dyDescent="0.2">
      <c r="A468" s="4">
        <f t="shared" si="207"/>
        <v>5</v>
      </c>
      <c r="B468" s="176">
        <f t="shared" si="204"/>
        <v>0</v>
      </c>
      <c r="C468" s="178">
        <f t="shared" ref="C468:AP468" si="210">LOOKUP(C456,$B$447:$AP$447,$B$448:$AP$448)*$B655/100</f>
        <v>0</v>
      </c>
      <c r="D468" s="178">
        <f t="shared" si="210"/>
        <v>0</v>
      </c>
      <c r="E468" s="178">
        <f t="shared" si="210"/>
        <v>0</v>
      </c>
      <c r="F468" s="178">
        <f t="shared" si="210"/>
        <v>0</v>
      </c>
      <c r="G468" s="178">
        <f t="shared" si="210"/>
        <v>0</v>
      </c>
      <c r="H468" s="178">
        <f t="shared" si="210"/>
        <v>0</v>
      </c>
      <c r="I468" s="178">
        <f t="shared" si="210"/>
        <v>0</v>
      </c>
      <c r="J468" s="178">
        <f t="shared" si="210"/>
        <v>0</v>
      </c>
      <c r="K468" s="178">
        <f t="shared" si="210"/>
        <v>0</v>
      </c>
      <c r="L468" s="178">
        <f t="shared" si="210"/>
        <v>0</v>
      </c>
      <c r="M468" s="178">
        <f t="shared" si="210"/>
        <v>0</v>
      </c>
      <c r="N468" s="178">
        <f t="shared" si="210"/>
        <v>0</v>
      </c>
      <c r="O468" s="178">
        <f t="shared" si="210"/>
        <v>0</v>
      </c>
      <c r="P468" s="178">
        <f t="shared" si="210"/>
        <v>0</v>
      </c>
      <c r="Q468" s="178">
        <f t="shared" si="210"/>
        <v>0</v>
      </c>
      <c r="R468" s="178">
        <f t="shared" si="210"/>
        <v>0</v>
      </c>
      <c r="S468" s="178">
        <f t="shared" si="210"/>
        <v>0</v>
      </c>
      <c r="T468" s="178">
        <f t="shared" si="210"/>
        <v>0</v>
      </c>
      <c r="U468" s="178">
        <f t="shared" si="210"/>
        <v>0</v>
      </c>
      <c r="V468" s="178">
        <f t="shared" si="210"/>
        <v>0</v>
      </c>
      <c r="W468" s="178">
        <f t="shared" si="210"/>
        <v>0</v>
      </c>
      <c r="X468" s="178">
        <f t="shared" si="210"/>
        <v>0</v>
      </c>
      <c r="Y468" s="178">
        <f t="shared" si="210"/>
        <v>0</v>
      </c>
      <c r="Z468" s="178">
        <f t="shared" si="210"/>
        <v>0</v>
      </c>
      <c r="AA468" s="178">
        <f t="shared" si="210"/>
        <v>0</v>
      </c>
      <c r="AB468" s="178">
        <f t="shared" si="210"/>
        <v>0</v>
      </c>
      <c r="AC468" s="178">
        <f t="shared" si="210"/>
        <v>0</v>
      </c>
      <c r="AD468" s="178">
        <f t="shared" si="210"/>
        <v>0</v>
      </c>
      <c r="AE468" s="178">
        <f t="shared" si="210"/>
        <v>0</v>
      </c>
      <c r="AF468" s="178">
        <f t="shared" si="210"/>
        <v>0</v>
      </c>
      <c r="AG468" s="178">
        <f t="shared" si="210"/>
        <v>0</v>
      </c>
      <c r="AH468" s="178">
        <f t="shared" si="210"/>
        <v>0</v>
      </c>
      <c r="AI468" s="178">
        <f t="shared" si="210"/>
        <v>0</v>
      </c>
      <c r="AJ468" s="178">
        <f t="shared" si="210"/>
        <v>0</v>
      </c>
      <c r="AK468" s="178">
        <f t="shared" si="210"/>
        <v>0</v>
      </c>
      <c r="AL468" s="178">
        <f t="shared" si="210"/>
        <v>0</v>
      </c>
      <c r="AM468" s="178">
        <f t="shared" si="210"/>
        <v>0</v>
      </c>
      <c r="AN468" s="178">
        <f t="shared" si="210"/>
        <v>0</v>
      </c>
      <c r="AO468" s="178">
        <f t="shared" si="210"/>
        <v>0</v>
      </c>
      <c r="AP468" s="178">
        <f t="shared" si="210"/>
        <v>0</v>
      </c>
    </row>
    <row r="469" spans="1:42" x14ac:dyDescent="0.2">
      <c r="A469" s="4">
        <f t="shared" si="207"/>
        <v>6</v>
      </c>
      <c r="B469" s="176">
        <f t="shared" si="204"/>
        <v>0</v>
      </c>
      <c r="C469" s="178">
        <f t="shared" ref="C469:AP469" si="211">LOOKUP(C457,$B$447:$AP$447,$B$448:$AP$448)*$B656/100</f>
        <v>0</v>
      </c>
      <c r="D469" s="178">
        <f t="shared" si="211"/>
        <v>0</v>
      </c>
      <c r="E469" s="178">
        <f t="shared" si="211"/>
        <v>0</v>
      </c>
      <c r="F469" s="178">
        <f t="shared" si="211"/>
        <v>0</v>
      </c>
      <c r="G469" s="178">
        <f t="shared" si="211"/>
        <v>0</v>
      </c>
      <c r="H469" s="178">
        <f t="shared" si="211"/>
        <v>0</v>
      </c>
      <c r="I469" s="178">
        <f t="shared" si="211"/>
        <v>0</v>
      </c>
      <c r="J469" s="178">
        <f t="shared" si="211"/>
        <v>0</v>
      </c>
      <c r="K469" s="178">
        <f t="shared" si="211"/>
        <v>0</v>
      </c>
      <c r="L469" s="178">
        <f t="shared" si="211"/>
        <v>0</v>
      </c>
      <c r="M469" s="178">
        <f t="shared" si="211"/>
        <v>0</v>
      </c>
      <c r="N469" s="178">
        <f t="shared" si="211"/>
        <v>0</v>
      </c>
      <c r="O469" s="178">
        <f t="shared" si="211"/>
        <v>0</v>
      </c>
      <c r="P469" s="178">
        <f t="shared" si="211"/>
        <v>0</v>
      </c>
      <c r="Q469" s="178">
        <f t="shared" si="211"/>
        <v>0</v>
      </c>
      <c r="R469" s="178">
        <f t="shared" si="211"/>
        <v>0</v>
      </c>
      <c r="S469" s="178">
        <f t="shared" si="211"/>
        <v>0</v>
      </c>
      <c r="T469" s="178">
        <f t="shared" si="211"/>
        <v>0</v>
      </c>
      <c r="U469" s="178">
        <f t="shared" si="211"/>
        <v>0</v>
      </c>
      <c r="V469" s="178">
        <f t="shared" si="211"/>
        <v>0</v>
      </c>
      <c r="W469" s="178">
        <f t="shared" si="211"/>
        <v>0</v>
      </c>
      <c r="X469" s="178">
        <f t="shared" si="211"/>
        <v>0</v>
      </c>
      <c r="Y469" s="178">
        <f t="shared" si="211"/>
        <v>0</v>
      </c>
      <c r="Z469" s="178">
        <f t="shared" si="211"/>
        <v>0</v>
      </c>
      <c r="AA469" s="178">
        <f t="shared" si="211"/>
        <v>0</v>
      </c>
      <c r="AB469" s="178">
        <f t="shared" si="211"/>
        <v>0</v>
      </c>
      <c r="AC469" s="178">
        <f t="shared" si="211"/>
        <v>0</v>
      </c>
      <c r="AD469" s="178">
        <f t="shared" si="211"/>
        <v>0</v>
      </c>
      <c r="AE469" s="178">
        <f t="shared" si="211"/>
        <v>0</v>
      </c>
      <c r="AF469" s="178">
        <f t="shared" si="211"/>
        <v>0</v>
      </c>
      <c r="AG469" s="178">
        <f t="shared" si="211"/>
        <v>0</v>
      </c>
      <c r="AH469" s="178">
        <f t="shared" si="211"/>
        <v>0</v>
      </c>
      <c r="AI469" s="178">
        <f t="shared" si="211"/>
        <v>0</v>
      </c>
      <c r="AJ469" s="178">
        <f t="shared" si="211"/>
        <v>0</v>
      </c>
      <c r="AK469" s="178">
        <f t="shared" si="211"/>
        <v>0</v>
      </c>
      <c r="AL469" s="178">
        <f t="shared" si="211"/>
        <v>0</v>
      </c>
      <c r="AM469" s="178">
        <f t="shared" si="211"/>
        <v>0</v>
      </c>
      <c r="AN469" s="178">
        <f t="shared" si="211"/>
        <v>0</v>
      </c>
      <c r="AO469" s="178">
        <f t="shared" si="211"/>
        <v>0</v>
      </c>
      <c r="AP469" s="178">
        <f t="shared" si="211"/>
        <v>0</v>
      </c>
    </row>
    <row r="470" spans="1:42" x14ac:dyDescent="0.2">
      <c r="A470" s="4">
        <f t="shared" si="207"/>
        <v>7</v>
      </c>
      <c r="B470" s="176">
        <f t="shared" si="204"/>
        <v>0</v>
      </c>
      <c r="C470" s="178">
        <f t="shared" ref="C470:AP470" si="212">LOOKUP(C458,$B$447:$AP$447,$B$448:$AP$448)*$B657/100</f>
        <v>0</v>
      </c>
      <c r="D470" s="178">
        <f t="shared" si="212"/>
        <v>0</v>
      </c>
      <c r="E470" s="178">
        <f t="shared" si="212"/>
        <v>0</v>
      </c>
      <c r="F470" s="178">
        <f t="shared" si="212"/>
        <v>0</v>
      </c>
      <c r="G470" s="178">
        <f t="shared" si="212"/>
        <v>0</v>
      </c>
      <c r="H470" s="178">
        <f t="shared" si="212"/>
        <v>0</v>
      </c>
      <c r="I470" s="178">
        <f t="shared" si="212"/>
        <v>0</v>
      </c>
      <c r="J470" s="178">
        <f t="shared" si="212"/>
        <v>0</v>
      </c>
      <c r="K470" s="178">
        <f t="shared" si="212"/>
        <v>0</v>
      </c>
      <c r="L470" s="178">
        <f t="shared" si="212"/>
        <v>0</v>
      </c>
      <c r="M470" s="178">
        <f t="shared" si="212"/>
        <v>0</v>
      </c>
      <c r="N470" s="178">
        <f t="shared" si="212"/>
        <v>0</v>
      </c>
      <c r="O470" s="178">
        <f t="shared" si="212"/>
        <v>0</v>
      </c>
      <c r="P470" s="178">
        <f t="shared" si="212"/>
        <v>0</v>
      </c>
      <c r="Q470" s="178">
        <f t="shared" si="212"/>
        <v>0</v>
      </c>
      <c r="R470" s="178">
        <f t="shared" si="212"/>
        <v>0</v>
      </c>
      <c r="S470" s="178">
        <f t="shared" si="212"/>
        <v>0</v>
      </c>
      <c r="T470" s="178">
        <f t="shared" si="212"/>
        <v>0</v>
      </c>
      <c r="U470" s="178">
        <f t="shared" si="212"/>
        <v>0</v>
      </c>
      <c r="V470" s="178">
        <f t="shared" si="212"/>
        <v>0</v>
      </c>
      <c r="W470" s="178">
        <f t="shared" si="212"/>
        <v>0</v>
      </c>
      <c r="X470" s="178">
        <f t="shared" si="212"/>
        <v>0</v>
      </c>
      <c r="Y470" s="178">
        <f t="shared" si="212"/>
        <v>0</v>
      </c>
      <c r="Z470" s="178">
        <f t="shared" si="212"/>
        <v>0</v>
      </c>
      <c r="AA470" s="178">
        <f t="shared" si="212"/>
        <v>0</v>
      </c>
      <c r="AB470" s="178">
        <f t="shared" si="212"/>
        <v>0</v>
      </c>
      <c r="AC470" s="178">
        <f t="shared" si="212"/>
        <v>0</v>
      </c>
      <c r="AD470" s="178">
        <f t="shared" si="212"/>
        <v>0</v>
      </c>
      <c r="AE470" s="178">
        <f t="shared" si="212"/>
        <v>0</v>
      </c>
      <c r="AF470" s="178">
        <f t="shared" si="212"/>
        <v>0</v>
      </c>
      <c r="AG470" s="178">
        <f t="shared" si="212"/>
        <v>0</v>
      </c>
      <c r="AH470" s="178">
        <f t="shared" si="212"/>
        <v>0</v>
      </c>
      <c r="AI470" s="178">
        <f t="shared" si="212"/>
        <v>0</v>
      </c>
      <c r="AJ470" s="178">
        <f t="shared" si="212"/>
        <v>0</v>
      </c>
      <c r="AK470" s="178">
        <f t="shared" si="212"/>
        <v>0</v>
      </c>
      <c r="AL470" s="178">
        <f t="shared" si="212"/>
        <v>0</v>
      </c>
      <c r="AM470" s="178">
        <f t="shared" si="212"/>
        <v>0</v>
      </c>
      <c r="AN470" s="178">
        <f t="shared" si="212"/>
        <v>0</v>
      </c>
      <c r="AO470" s="178">
        <f t="shared" si="212"/>
        <v>0</v>
      </c>
      <c r="AP470" s="178">
        <f t="shared" si="212"/>
        <v>0</v>
      </c>
    </row>
    <row r="471" spans="1:42" x14ac:dyDescent="0.2">
      <c r="A471" s="4">
        <f t="shared" si="207"/>
        <v>8</v>
      </c>
      <c r="B471" s="176">
        <f t="shared" si="204"/>
        <v>0</v>
      </c>
      <c r="C471" s="178">
        <f t="shared" ref="C471:AP471" si="213">LOOKUP(C459,$B$447:$AP$447,$B$448:$AP$448)*$B658/100</f>
        <v>0</v>
      </c>
      <c r="D471" s="178">
        <f t="shared" si="213"/>
        <v>0</v>
      </c>
      <c r="E471" s="178">
        <f t="shared" si="213"/>
        <v>0</v>
      </c>
      <c r="F471" s="178">
        <f t="shared" si="213"/>
        <v>0</v>
      </c>
      <c r="G471" s="178">
        <f t="shared" si="213"/>
        <v>0</v>
      </c>
      <c r="H471" s="178">
        <f t="shared" si="213"/>
        <v>0</v>
      </c>
      <c r="I471" s="178">
        <f t="shared" si="213"/>
        <v>0</v>
      </c>
      <c r="J471" s="178">
        <f t="shared" si="213"/>
        <v>0</v>
      </c>
      <c r="K471" s="178">
        <f t="shared" si="213"/>
        <v>0</v>
      </c>
      <c r="L471" s="178">
        <f t="shared" si="213"/>
        <v>0</v>
      </c>
      <c r="M471" s="178">
        <f t="shared" si="213"/>
        <v>0</v>
      </c>
      <c r="N471" s="178">
        <f t="shared" si="213"/>
        <v>0</v>
      </c>
      <c r="O471" s="178">
        <f t="shared" si="213"/>
        <v>0</v>
      </c>
      <c r="P471" s="178">
        <f t="shared" si="213"/>
        <v>0</v>
      </c>
      <c r="Q471" s="178">
        <f t="shared" si="213"/>
        <v>0</v>
      </c>
      <c r="R471" s="178">
        <f t="shared" si="213"/>
        <v>0</v>
      </c>
      <c r="S471" s="178">
        <f t="shared" si="213"/>
        <v>0</v>
      </c>
      <c r="T471" s="178">
        <f t="shared" si="213"/>
        <v>0</v>
      </c>
      <c r="U471" s="178">
        <f t="shared" si="213"/>
        <v>0</v>
      </c>
      <c r="V471" s="178">
        <f t="shared" si="213"/>
        <v>0</v>
      </c>
      <c r="W471" s="178">
        <f t="shared" si="213"/>
        <v>0</v>
      </c>
      <c r="X471" s="178">
        <f t="shared" si="213"/>
        <v>0</v>
      </c>
      <c r="Y471" s="178">
        <f t="shared" si="213"/>
        <v>0</v>
      </c>
      <c r="Z471" s="178">
        <f t="shared" si="213"/>
        <v>0</v>
      </c>
      <c r="AA471" s="178">
        <f t="shared" si="213"/>
        <v>0</v>
      </c>
      <c r="AB471" s="178">
        <f t="shared" si="213"/>
        <v>0</v>
      </c>
      <c r="AC471" s="178">
        <f t="shared" si="213"/>
        <v>0</v>
      </c>
      <c r="AD471" s="178">
        <f t="shared" si="213"/>
        <v>0</v>
      </c>
      <c r="AE471" s="178">
        <f t="shared" si="213"/>
        <v>0</v>
      </c>
      <c r="AF471" s="178">
        <f t="shared" si="213"/>
        <v>0</v>
      </c>
      <c r="AG471" s="178">
        <f t="shared" si="213"/>
        <v>0</v>
      </c>
      <c r="AH471" s="178">
        <f t="shared" si="213"/>
        <v>0</v>
      </c>
      <c r="AI471" s="178">
        <f t="shared" si="213"/>
        <v>0</v>
      </c>
      <c r="AJ471" s="178">
        <f t="shared" si="213"/>
        <v>0</v>
      </c>
      <c r="AK471" s="178">
        <f t="shared" si="213"/>
        <v>0</v>
      </c>
      <c r="AL471" s="178">
        <f t="shared" si="213"/>
        <v>0</v>
      </c>
      <c r="AM471" s="178">
        <f t="shared" si="213"/>
        <v>0</v>
      </c>
      <c r="AN471" s="178">
        <f t="shared" si="213"/>
        <v>0</v>
      </c>
      <c r="AO471" s="178">
        <f t="shared" si="213"/>
        <v>0</v>
      </c>
      <c r="AP471" s="178">
        <f t="shared" si="213"/>
        <v>0</v>
      </c>
    </row>
    <row r="472" spans="1:42" x14ac:dyDescent="0.2">
      <c r="A472" s="4">
        <f>A471+1</f>
        <v>9</v>
      </c>
      <c r="B472" s="176">
        <f t="shared" si="204"/>
        <v>0</v>
      </c>
      <c r="C472" s="178">
        <f t="shared" ref="C472:AP472" si="214">LOOKUP(C460,$B$447:$AP$447,$B$448:$AP$448)*$B659/100</f>
        <v>0</v>
      </c>
      <c r="D472" s="178">
        <f t="shared" si="214"/>
        <v>0</v>
      </c>
      <c r="E472" s="178">
        <f t="shared" si="214"/>
        <v>0</v>
      </c>
      <c r="F472" s="178">
        <f t="shared" si="214"/>
        <v>0</v>
      </c>
      <c r="G472" s="178">
        <f t="shared" si="214"/>
        <v>0</v>
      </c>
      <c r="H472" s="178">
        <f t="shared" si="214"/>
        <v>0</v>
      </c>
      <c r="I472" s="178">
        <f t="shared" si="214"/>
        <v>0</v>
      </c>
      <c r="J472" s="178">
        <f t="shared" si="214"/>
        <v>0</v>
      </c>
      <c r="K472" s="178">
        <f t="shared" si="214"/>
        <v>0</v>
      </c>
      <c r="L472" s="178">
        <f t="shared" si="214"/>
        <v>0</v>
      </c>
      <c r="M472" s="178">
        <f t="shared" si="214"/>
        <v>0</v>
      </c>
      <c r="N472" s="178">
        <f t="shared" si="214"/>
        <v>0</v>
      </c>
      <c r="O472" s="178">
        <f t="shared" si="214"/>
        <v>0</v>
      </c>
      <c r="P472" s="178">
        <f t="shared" si="214"/>
        <v>0</v>
      </c>
      <c r="Q472" s="178">
        <f t="shared" si="214"/>
        <v>0</v>
      </c>
      <c r="R472" s="178">
        <f t="shared" si="214"/>
        <v>0</v>
      </c>
      <c r="S472" s="178">
        <f t="shared" si="214"/>
        <v>0</v>
      </c>
      <c r="T472" s="178">
        <f t="shared" si="214"/>
        <v>0</v>
      </c>
      <c r="U472" s="178">
        <f t="shared" si="214"/>
        <v>0</v>
      </c>
      <c r="V472" s="178">
        <f t="shared" si="214"/>
        <v>0</v>
      </c>
      <c r="W472" s="178">
        <f t="shared" si="214"/>
        <v>0</v>
      </c>
      <c r="X472" s="178">
        <f t="shared" si="214"/>
        <v>0</v>
      </c>
      <c r="Y472" s="178">
        <f t="shared" si="214"/>
        <v>0</v>
      </c>
      <c r="Z472" s="178">
        <f t="shared" si="214"/>
        <v>0</v>
      </c>
      <c r="AA472" s="178">
        <f t="shared" si="214"/>
        <v>0</v>
      </c>
      <c r="AB472" s="178">
        <f t="shared" si="214"/>
        <v>0</v>
      </c>
      <c r="AC472" s="178">
        <f t="shared" si="214"/>
        <v>0</v>
      </c>
      <c r="AD472" s="178">
        <f t="shared" si="214"/>
        <v>0</v>
      </c>
      <c r="AE472" s="178">
        <f t="shared" si="214"/>
        <v>0</v>
      </c>
      <c r="AF472" s="178">
        <f t="shared" si="214"/>
        <v>0</v>
      </c>
      <c r="AG472" s="178">
        <f t="shared" si="214"/>
        <v>0</v>
      </c>
      <c r="AH472" s="178">
        <f t="shared" si="214"/>
        <v>0</v>
      </c>
      <c r="AI472" s="178">
        <f t="shared" si="214"/>
        <v>0</v>
      </c>
      <c r="AJ472" s="178">
        <f t="shared" si="214"/>
        <v>0</v>
      </c>
      <c r="AK472" s="178">
        <f t="shared" si="214"/>
        <v>0</v>
      </c>
      <c r="AL472" s="178">
        <f t="shared" si="214"/>
        <v>0</v>
      </c>
      <c r="AM472" s="178">
        <f t="shared" si="214"/>
        <v>0</v>
      </c>
      <c r="AN472" s="178">
        <f t="shared" si="214"/>
        <v>0</v>
      </c>
      <c r="AO472" s="178">
        <f t="shared" si="214"/>
        <v>0</v>
      </c>
      <c r="AP472" s="178">
        <f t="shared" si="214"/>
        <v>0</v>
      </c>
    </row>
    <row r="473" spans="1:42" x14ac:dyDescent="0.2">
      <c r="A473" s="4">
        <f t="shared" ref="A473" si="215">A472+1</f>
        <v>10</v>
      </c>
      <c r="B473" s="176">
        <f t="shared" si="204"/>
        <v>0</v>
      </c>
      <c r="C473" s="178">
        <f t="shared" ref="C473:AP473" si="216">LOOKUP(C461,$B$447:$AP$447,$B$448:$AP$448)*$B660/100</f>
        <v>0</v>
      </c>
      <c r="D473" s="178">
        <f t="shared" si="216"/>
        <v>0</v>
      </c>
      <c r="E473" s="178">
        <f t="shared" si="216"/>
        <v>0</v>
      </c>
      <c r="F473" s="178">
        <f t="shared" si="216"/>
        <v>0</v>
      </c>
      <c r="G473" s="178">
        <f t="shared" si="216"/>
        <v>0</v>
      </c>
      <c r="H473" s="178">
        <f t="shared" si="216"/>
        <v>0</v>
      </c>
      <c r="I473" s="178">
        <f t="shared" si="216"/>
        <v>0</v>
      </c>
      <c r="J473" s="178">
        <f t="shared" si="216"/>
        <v>0</v>
      </c>
      <c r="K473" s="178">
        <f t="shared" si="216"/>
        <v>0</v>
      </c>
      <c r="L473" s="178">
        <f t="shared" si="216"/>
        <v>0</v>
      </c>
      <c r="M473" s="178">
        <f t="shared" si="216"/>
        <v>0</v>
      </c>
      <c r="N473" s="178">
        <f t="shared" si="216"/>
        <v>0</v>
      </c>
      <c r="O473" s="178">
        <f t="shared" si="216"/>
        <v>0</v>
      </c>
      <c r="P473" s="178">
        <f t="shared" si="216"/>
        <v>0</v>
      </c>
      <c r="Q473" s="178">
        <f t="shared" si="216"/>
        <v>0</v>
      </c>
      <c r="R473" s="178">
        <f t="shared" si="216"/>
        <v>0</v>
      </c>
      <c r="S473" s="178">
        <f t="shared" si="216"/>
        <v>0</v>
      </c>
      <c r="T473" s="178">
        <f t="shared" si="216"/>
        <v>0</v>
      </c>
      <c r="U473" s="178">
        <f t="shared" si="216"/>
        <v>0</v>
      </c>
      <c r="V473" s="178">
        <f t="shared" si="216"/>
        <v>0</v>
      </c>
      <c r="W473" s="178">
        <f t="shared" si="216"/>
        <v>0</v>
      </c>
      <c r="X473" s="178">
        <f t="shared" si="216"/>
        <v>0</v>
      </c>
      <c r="Y473" s="178">
        <f t="shared" si="216"/>
        <v>0</v>
      </c>
      <c r="Z473" s="178">
        <f t="shared" si="216"/>
        <v>0</v>
      </c>
      <c r="AA473" s="178">
        <f t="shared" si="216"/>
        <v>0</v>
      </c>
      <c r="AB473" s="178">
        <f t="shared" si="216"/>
        <v>0</v>
      </c>
      <c r="AC473" s="178">
        <f t="shared" si="216"/>
        <v>0</v>
      </c>
      <c r="AD473" s="178">
        <f t="shared" si="216"/>
        <v>0</v>
      </c>
      <c r="AE473" s="178">
        <f t="shared" si="216"/>
        <v>0</v>
      </c>
      <c r="AF473" s="178">
        <f t="shared" si="216"/>
        <v>0</v>
      </c>
      <c r="AG473" s="178">
        <f t="shared" si="216"/>
        <v>0</v>
      </c>
      <c r="AH473" s="178">
        <f t="shared" si="216"/>
        <v>0</v>
      </c>
      <c r="AI473" s="178">
        <f t="shared" si="216"/>
        <v>0</v>
      </c>
      <c r="AJ473" s="178">
        <f t="shared" si="216"/>
        <v>0</v>
      </c>
      <c r="AK473" s="178">
        <f t="shared" si="216"/>
        <v>0</v>
      </c>
      <c r="AL473" s="178">
        <f t="shared" si="216"/>
        <v>0</v>
      </c>
      <c r="AM473" s="178">
        <f t="shared" si="216"/>
        <v>0</v>
      </c>
      <c r="AN473" s="178">
        <f t="shared" si="216"/>
        <v>0</v>
      </c>
      <c r="AO473" s="178">
        <f t="shared" si="216"/>
        <v>0</v>
      </c>
      <c r="AP473" s="178">
        <f t="shared" si="216"/>
        <v>0</v>
      </c>
    </row>
    <row r="474" spans="1:42" x14ac:dyDescent="0.2">
      <c r="A474" s="27" t="s">
        <v>13</v>
      </c>
      <c r="B474" s="15"/>
      <c r="C474" s="161">
        <f>SUM(C464:C473)</f>
        <v>0</v>
      </c>
      <c r="D474" s="161">
        <f t="shared" ref="D474:AP474" si="217">SUM(D464:D473)</f>
        <v>0</v>
      </c>
      <c r="E474" s="161">
        <f t="shared" si="217"/>
        <v>0</v>
      </c>
      <c r="F474" s="161">
        <f t="shared" si="217"/>
        <v>0</v>
      </c>
      <c r="G474" s="161">
        <f t="shared" si="217"/>
        <v>0</v>
      </c>
      <c r="H474" s="161">
        <f t="shared" si="217"/>
        <v>0</v>
      </c>
      <c r="I474" s="161">
        <f t="shared" si="217"/>
        <v>0</v>
      </c>
      <c r="J474" s="161">
        <f t="shared" si="217"/>
        <v>0</v>
      </c>
      <c r="K474" s="161">
        <f t="shared" si="217"/>
        <v>0</v>
      </c>
      <c r="L474" s="161">
        <f t="shared" si="217"/>
        <v>0</v>
      </c>
      <c r="M474" s="161">
        <f t="shared" si="217"/>
        <v>0</v>
      </c>
      <c r="N474" s="161">
        <f t="shared" si="217"/>
        <v>0</v>
      </c>
      <c r="O474" s="161">
        <f t="shared" si="217"/>
        <v>0</v>
      </c>
      <c r="P474" s="161">
        <f t="shared" si="217"/>
        <v>0</v>
      </c>
      <c r="Q474" s="161">
        <f t="shared" si="217"/>
        <v>15260.117266516672</v>
      </c>
      <c r="R474" s="161">
        <f t="shared" si="217"/>
        <v>24416.187626426676</v>
      </c>
      <c r="S474" s="161">
        <f t="shared" si="217"/>
        <v>14649.712575856005</v>
      </c>
      <c r="T474" s="161">
        <f t="shared" si="217"/>
        <v>8789.8275455136027</v>
      </c>
      <c r="U474" s="161">
        <f t="shared" si="217"/>
        <v>8789.8275455136027</v>
      </c>
      <c r="V474" s="161">
        <f t="shared" si="217"/>
        <v>4394.9137727568013</v>
      </c>
      <c r="W474" s="161">
        <f t="shared" si="217"/>
        <v>0</v>
      </c>
      <c r="X474" s="161">
        <f t="shared" si="217"/>
        <v>0</v>
      </c>
      <c r="Y474" s="161">
        <f t="shared" si="217"/>
        <v>0</v>
      </c>
      <c r="Z474" s="161">
        <f t="shared" si="217"/>
        <v>0</v>
      </c>
      <c r="AA474" s="161">
        <f t="shared" si="217"/>
        <v>0</v>
      </c>
      <c r="AB474" s="161">
        <f t="shared" si="217"/>
        <v>0</v>
      </c>
      <c r="AC474" s="161">
        <f t="shared" si="217"/>
        <v>0</v>
      </c>
      <c r="AD474" s="161">
        <f t="shared" si="217"/>
        <v>0</v>
      </c>
      <c r="AE474" s="161">
        <f t="shared" si="217"/>
        <v>0</v>
      </c>
      <c r="AF474" s="161">
        <f t="shared" si="217"/>
        <v>0</v>
      </c>
      <c r="AG474" s="161">
        <f t="shared" si="217"/>
        <v>0</v>
      </c>
      <c r="AH474" s="161">
        <f t="shared" si="217"/>
        <v>0</v>
      </c>
      <c r="AI474" s="161">
        <f t="shared" si="217"/>
        <v>0</v>
      </c>
      <c r="AJ474" s="161">
        <f t="shared" si="217"/>
        <v>0</v>
      </c>
      <c r="AK474" s="161">
        <f t="shared" si="217"/>
        <v>0</v>
      </c>
      <c r="AL474" s="161">
        <f t="shared" si="217"/>
        <v>0</v>
      </c>
      <c r="AM474" s="161">
        <f t="shared" si="217"/>
        <v>0</v>
      </c>
      <c r="AN474" s="161">
        <f t="shared" si="217"/>
        <v>0</v>
      </c>
      <c r="AO474" s="161">
        <f t="shared" si="217"/>
        <v>0</v>
      </c>
      <c r="AP474" s="161">
        <f t="shared" si="217"/>
        <v>0</v>
      </c>
    </row>
    <row r="475" spans="1:42" x14ac:dyDescent="0.2">
      <c r="A475" s="27"/>
      <c r="B475" s="15"/>
      <c r="C475" s="161"/>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5"/>
    </row>
    <row r="476" spans="1:42" x14ac:dyDescent="0.2">
      <c r="A476" s="18" t="s">
        <v>90</v>
      </c>
      <c r="C476" s="161"/>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row>
    <row r="477" spans="1:42" x14ac:dyDescent="0.2">
      <c r="A477" s="22" t="s">
        <v>73</v>
      </c>
      <c r="C477" s="161"/>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row>
    <row r="478" spans="1:42" x14ac:dyDescent="0.2">
      <c r="A478" s="4">
        <v>1</v>
      </c>
      <c r="C478" s="161">
        <f t="shared" ref="C478:AP478" si="218">C341</f>
        <v>0</v>
      </c>
      <c r="D478" s="161">
        <f t="shared" si="218"/>
        <v>0</v>
      </c>
      <c r="E478" s="161">
        <f t="shared" si="218"/>
        <v>0</v>
      </c>
      <c r="F478" s="161">
        <f t="shared" si="218"/>
        <v>0</v>
      </c>
      <c r="G478" s="161">
        <f t="shared" si="218"/>
        <v>0</v>
      </c>
      <c r="H478" s="161">
        <f t="shared" si="218"/>
        <v>0</v>
      </c>
      <c r="I478" s="161">
        <f t="shared" si="218"/>
        <v>0</v>
      </c>
      <c r="J478" s="161">
        <f t="shared" si="218"/>
        <v>0</v>
      </c>
      <c r="K478" s="161">
        <f t="shared" si="218"/>
        <v>0</v>
      </c>
      <c r="L478" s="161">
        <f t="shared" si="218"/>
        <v>0</v>
      </c>
      <c r="M478" s="161">
        <f t="shared" si="218"/>
        <v>0</v>
      </c>
      <c r="N478" s="161">
        <f t="shared" si="218"/>
        <v>0</v>
      </c>
      <c r="O478" s="161">
        <f t="shared" si="218"/>
        <v>0</v>
      </c>
      <c r="P478" s="161">
        <f t="shared" si="218"/>
        <v>0</v>
      </c>
      <c r="Q478" s="161">
        <f t="shared" si="218"/>
        <v>0</v>
      </c>
      <c r="R478" s="161">
        <f t="shared" si="218"/>
        <v>0</v>
      </c>
      <c r="S478" s="161">
        <f t="shared" si="218"/>
        <v>0</v>
      </c>
      <c r="T478" s="161">
        <f t="shared" si="218"/>
        <v>0</v>
      </c>
      <c r="U478" s="161">
        <f t="shared" si="218"/>
        <v>0</v>
      </c>
      <c r="V478" s="161">
        <f t="shared" si="218"/>
        <v>0</v>
      </c>
      <c r="W478" s="161">
        <f t="shared" si="218"/>
        <v>0</v>
      </c>
      <c r="X478" s="161">
        <f t="shared" si="218"/>
        <v>0</v>
      </c>
      <c r="Y478" s="161">
        <f t="shared" si="218"/>
        <v>0</v>
      </c>
      <c r="Z478" s="161">
        <f t="shared" si="218"/>
        <v>0</v>
      </c>
      <c r="AA478" s="161">
        <f t="shared" si="218"/>
        <v>0</v>
      </c>
      <c r="AB478" s="161">
        <f t="shared" si="218"/>
        <v>0</v>
      </c>
      <c r="AC478" s="161">
        <f t="shared" si="218"/>
        <v>0</v>
      </c>
      <c r="AD478" s="161">
        <f t="shared" si="218"/>
        <v>0</v>
      </c>
      <c r="AE478" s="161">
        <f t="shared" si="218"/>
        <v>0</v>
      </c>
      <c r="AF478" s="161">
        <f t="shared" si="218"/>
        <v>0</v>
      </c>
      <c r="AG478" s="161">
        <f t="shared" si="218"/>
        <v>0</v>
      </c>
      <c r="AH478" s="161">
        <f t="shared" si="218"/>
        <v>0</v>
      </c>
      <c r="AI478" s="161">
        <f t="shared" si="218"/>
        <v>0</v>
      </c>
      <c r="AJ478" s="161">
        <f t="shared" si="218"/>
        <v>0</v>
      </c>
      <c r="AK478" s="161">
        <f t="shared" si="218"/>
        <v>0</v>
      </c>
      <c r="AL478" s="161">
        <f t="shared" si="218"/>
        <v>0</v>
      </c>
      <c r="AM478" s="161">
        <f t="shared" si="218"/>
        <v>0</v>
      </c>
      <c r="AN478" s="161">
        <f t="shared" si="218"/>
        <v>0</v>
      </c>
      <c r="AO478" s="161">
        <f t="shared" si="218"/>
        <v>0</v>
      </c>
      <c r="AP478" s="161">
        <f t="shared" si="218"/>
        <v>0</v>
      </c>
    </row>
    <row r="479" spans="1:42" x14ac:dyDescent="0.2">
      <c r="A479" s="4">
        <f>A478+1</f>
        <v>2</v>
      </c>
      <c r="C479" s="161">
        <f t="shared" ref="C479:AP479" si="219">C342</f>
        <v>0</v>
      </c>
      <c r="D479" s="161">
        <f t="shared" si="219"/>
        <v>0</v>
      </c>
      <c r="E479" s="161">
        <f t="shared" si="219"/>
        <v>0</v>
      </c>
      <c r="F479" s="161">
        <f t="shared" si="219"/>
        <v>0</v>
      </c>
      <c r="G479" s="161">
        <f t="shared" si="219"/>
        <v>0</v>
      </c>
      <c r="H479" s="161">
        <f t="shared" si="219"/>
        <v>0</v>
      </c>
      <c r="I479" s="161">
        <f t="shared" si="219"/>
        <v>0</v>
      </c>
      <c r="J479" s="161">
        <f t="shared" si="219"/>
        <v>0</v>
      </c>
      <c r="K479" s="161">
        <f t="shared" si="219"/>
        <v>0</v>
      </c>
      <c r="L479" s="161">
        <f t="shared" si="219"/>
        <v>0</v>
      </c>
      <c r="M479" s="161">
        <f t="shared" si="219"/>
        <v>0</v>
      </c>
      <c r="N479" s="161">
        <f t="shared" si="219"/>
        <v>0</v>
      </c>
      <c r="O479" s="161">
        <f t="shared" si="219"/>
        <v>0</v>
      </c>
      <c r="P479" s="161">
        <f t="shared" si="219"/>
        <v>0</v>
      </c>
      <c r="Q479" s="161">
        <f t="shared" si="219"/>
        <v>0</v>
      </c>
      <c r="R479" s="161">
        <f t="shared" si="219"/>
        <v>0</v>
      </c>
      <c r="S479" s="161">
        <f t="shared" si="219"/>
        <v>0</v>
      </c>
      <c r="T479" s="161">
        <f t="shared" si="219"/>
        <v>0</v>
      </c>
      <c r="U479" s="161">
        <f t="shared" si="219"/>
        <v>0</v>
      </c>
      <c r="V479" s="161">
        <f t="shared" si="219"/>
        <v>0</v>
      </c>
      <c r="W479" s="161">
        <f t="shared" si="219"/>
        <v>0</v>
      </c>
      <c r="X479" s="161">
        <f t="shared" si="219"/>
        <v>0</v>
      </c>
      <c r="Y479" s="161">
        <f t="shared" si="219"/>
        <v>0</v>
      </c>
      <c r="Z479" s="161">
        <f t="shared" si="219"/>
        <v>0</v>
      </c>
      <c r="AA479" s="161">
        <f t="shared" si="219"/>
        <v>0</v>
      </c>
      <c r="AB479" s="161">
        <f t="shared" si="219"/>
        <v>0</v>
      </c>
      <c r="AC479" s="161">
        <f t="shared" si="219"/>
        <v>0</v>
      </c>
      <c r="AD479" s="161">
        <f t="shared" si="219"/>
        <v>0</v>
      </c>
      <c r="AE479" s="161">
        <f t="shared" si="219"/>
        <v>0</v>
      </c>
      <c r="AF479" s="161">
        <f t="shared" si="219"/>
        <v>0</v>
      </c>
      <c r="AG479" s="161">
        <f t="shared" si="219"/>
        <v>0</v>
      </c>
      <c r="AH479" s="161">
        <f t="shared" si="219"/>
        <v>0</v>
      </c>
      <c r="AI479" s="161">
        <f t="shared" si="219"/>
        <v>0</v>
      </c>
      <c r="AJ479" s="161">
        <f t="shared" si="219"/>
        <v>0</v>
      </c>
      <c r="AK479" s="161">
        <f t="shared" si="219"/>
        <v>0</v>
      </c>
      <c r="AL479" s="161">
        <f t="shared" si="219"/>
        <v>0</v>
      </c>
      <c r="AM479" s="161">
        <f t="shared" si="219"/>
        <v>0</v>
      </c>
      <c r="AN479" s="161">
        <f t="shared" si="219"/>
        <v>0</v>
      </c>
      <c r="AO479" s="161">
        <f t="shared" si="219"/>
        <v>0</v>
      </c>
      <c r="AP479" s="161">
        <f t="shared" si="219"/>
        <v>0</v>
      </c>
    </row>
    <row r="480" spans="1:42" x14ac:dyDescent="0.2">
      <c r="A480" s="4">
        <f t="shared" ref="A480:A485" si="220">A479+1</f>
        <v>3</v>
      </c>
      <c r="C480" s="161">
        <f t="shared" ref="C480:AP480" si="221">C343</f>
        <v>0</v>
      </c>
      <c r="D480" s="161">
        <f t="shared" si="221"/>
        <v>0</v>
      </c>
      <c r="E480" s="161">
        <f t="shared" si="221"/>
        <v>0</v>
      </c>
      <c r="F480" s="161">
        <f t="shared" si="221"/>
        <v>0</v>
      </c>
      <c r="G480" s="161">
        <f t="shared" si="221"/>
        <v>0</v>
      </c>
      <c r="H480" s="161">
        <f t="shared" si="221"/>
        <v>0</v>
      </c>
      <c r="I480" s="161">
        <f t="shared" si="221"/>
        <v>0</v>
      </c>
      <c r="J480" s="161">
        <f t="shared" si="221"/>
        <v>0</v>
      </c>
      <c r="K480" s="161">
        <f t="shared" si="221"/>
        <v>0</v>
      </c>
      <c r="L480" s="161">
        <f t="shared" si="221"/>
        <v>0</v>
      </c>
      <c r="M480" s="161">
        <f t="shared" si="221"/>
        <v>0</v>
      </c>
      <c r="N480" s="161">
        <f t="shared" si="221"/>
        <v>0</v>
      </c>
      <c r="O480" s="161">
        <f t="shared" si="221"/>
        <v>0</v>
      </c>
      <c r="P480" s="161">
        <f t="shared" si="221"/>
        <v>0</v>
      </c>
      <c r="Q480" s="161">
        <f t="shared" si="221"/>
        <v>0</v>
      </c>
      <c r="R480" s="161">
        <f t="shared" si="221"/>
        <v>0</v>
      </c>
      <c r="S480" s="161">
        <f t="shared" si="221"/>
        <v>0</v>
      </c>
      <c r="T480" s="161">
        <f t="shared" si="221"/>
        <v>0</v>
      </c>
      <c r="U480" s="161">
        <f t="shared" si="221"/>
        <v>0</v>
      </c>
      <c r="V480" s="161">
        <f t="shared" si="221"/>
        <v>0</v>
      </c>
      <c r="W480" s="161">
        <f t="shared" si="221"/>
        <v>0</v>
      </c>
      <c r="X480" s="161">
        <f t="shared" si="221"/>
        <v>0</v>
      </c>
      <c r="Y480" s="161">
        <f t="shared" si="221"/>
        <v>0</v>
      </c>
      <c r="Z480" s="161">
        <f t="shared" si="221"/>
        <v>0</v>
      </c>
      <c r="AA480" s="161">
        <f t="shared" si="221"/>
        <v>0</v>
      </c>
      <c r="AB480" s="161">
        <f t="shared" si="221"/>
        <v>0</v>
      </c>
      <c r="AC480" s="161">
        <f t="shared" si="221"/>
        <v>0</v>
      </c>
      <c r="AD480" s="161">
        <f t="shared" si="221"/>
        <v>0</v>
      </c>
      <c r="AE480" s="161">
        <f t="shared" si="221"/>
        <v>0</v>
      </c>
      <c r="AF480" s="161">
        <f t="shared" si="221"/>
        <v>0</v>
      </c>
      <c r="AG480" s="161">
        <f t="shared" si="221"/>
        <v>0</v>
      </c>
      <c r="AH480" s="161">
        <f t="shared" si="221"/>
        <v>0</v>
      </c>
      <c r="AI480" s="161">
        <f t="shared" si="221"/>
        <v>0</v>
      </c>
      <c r="AJ480" s="161">
        <f t="shared" si="221"/>
        <v>0</v>
      </c>
      <c r="AK480" s="161">
        <f t="shared" si="221"/>
        <v>0</v>
      </c>
      <c r="AL480" s="161">
        <f t="shared" si="221"/>
        <v>0</v>
      </c>
      <c r="AM480" s="161">
        <f t="shared" si="221"/>
        <v>0</v>
      </c>
      <c r="AN480" s="161">
        <f t="shared" si="221"/>
        <v>0</v>
      </c>
      <c r="AO480" s="161">
        <f t="shared" si="221"/>
        <v>0</v>
      </c>
      <c r="AP480" s="161">
        <f t="shared" si="221"/>
        <v>0</v>
      </c>
    </row>
    <row r="481" spans="1:42" x14ac:dyDescent="0.2">
      <c r="A481" s="4">
        <f t="shared" si="220"/>
        <v>4</v>
      </c>
      <c r="C481" s="161">
        <f t="shared" ref="C481:AP481" si="222">C344</f>
        <v>0</v>
      </c>
      <c r="D481" s="161">
        <f t="shared" si="222"/>
        <v>0</v>
      </c>
      <c r="E481" s="161">
        <f t="shared" si="222"/>
        <v>0</v>
      </c>
      <c r="F481" s="161">
        <f t="shared" si="222"/>
        <v>0</v>
      </c>
      <c r="G481" s="161">
        <f t="shared" si="222"/>
        <v>0</v>
      </c>
      <c r="H481" s="161">
        <f t="shared" si="222"/>
        <v>0</v>
      </c>
      <c r="I481" s="161">
        <f t="shared" si="222"/>
        <v>0</v>
      </c>
      <c r="J481" s="161">
        <f t="shared" si="222"/>
        <v>0</v>
      </c>
      <c r="K481" s="161">
        <f t="shared" si="222"/>
        <v>0</v>
      </c>
      <c r="L481" s="161">
        <f t="shared" si="222"/>
        <v>0</v>
      </c>
      <c r="M481" s="161">
        <f t="shared" si="222"/>
        <v>0</v>
      </c>
      <c r="N481" s="161">
        <f t="shared" si="222"/>
        <v>0</v>
      </c>
      <c r="O481" s="161">
        <f t="shared" si="222"/>
        <v>0</v>
      </c>
      <c r="P481" s="161">
        <f t="shared" si="222"/>
        <v>0</v>
      </c>
      <c r="Q481" s="161">
        <f t="shared" si="222"/>
        <v>0</v>
      </c>
      <c r="R481" s="161">
        <f t="shared" si="222"/>
        <v>0</v>
      </c>
      <c r="S481" s="161">
        <f t="shared" si="222"/>
        <v>0</v>
      </c>
      <c r="T481" s="161">
        <f t="shared" si="222"/>
        <v>0</v>
      </c>
      <c r="U481" s="161">
        <f t="shared" si="222"/>
        <v>0</v>
      </c>
      <c r="V481" s="161">
        <f t="shared" si="222"/>
        <v>0</v>
      </c>
      <c r="W481" s="161">
        <f t="shared" si="222"/>
        <v>0</v>
      </c>
      <c r="X481" s="161">
        <f t="shared" si="222"/>
        <v>0</v>
      </c>
      <c r="Y481" s="161">
        <f t="shared" si="222"/>
        <v>0</v>
      </c>
      <c r="Z481" s="161">
        <f t="shared" si="222"/>
        <v>0</v>
      </c>
      <c r="AA481" s="161">
        <f t="shared" si="222"/>
        <v>0</v>
      </c>
      <c r="AB481" s="161">
        <f t="shared" si="222"/>
        <v>0</v>
      </c>
      <c r="AC481" s="161">
        <f t="shared" si="222"/>
        <v>0</v>
      </c>
      <c r="AD481" s="161">
        <f t="shared" si="222"/>
        <v>0</v>
      </c>
      <c r="AE481" s="161">
        <f t="shared" si="222"/>
        <v>0</v>
      </c>
      <c r="AF481" s="161">
        <f t="shared" si="222"/>
        <v>0</v>
      </c>
      <c r="AG481" s="161">
        <f t="shared" si="222"/>
        <v>0</v>
      </c>
      <c r="AH481" s="161">
        <f t="shared" si="222"/>
        <v>0</v>
      </c>
      <c r="AI481" s="161">
        <f t="shared" si="222"/>
        <v>0</v>
      </c>
      <c r="AJ481" s="161">
        <f t="shared" si="222"/>
        <v>0</v>
      </c>
      <c r="AK481" s="161">
        <f t="shared" si="222"/>
        <v>0</v>
      </c>
      <c r="AL481" s="161">
        <f t="shared" si="222"/>
        <v>0</v>
      </c>
      <c r="AM481" s="161">
        <f t="shared" si="222"/>
        <v>0</v>
      </c>
      <c r="AN481" s="161">
        <f t="shared" si="222"/>
        <v>0</v>
      </c>
      <c r="AO481" s="161">
        <f t="shared" si="222"/>
        <v>0</v>
      </c>
      <c r="AP481" s="161">
        <f t="shared" si="222"/>
        <v>0</v>
      </c>
    </row>
    <row r="482" spans="1:42" x14ac:dyDescent="0.2">
      <c r="A482" s="4">
        <f t="shared" si="220"/>
        <v>5</v>
      </c>
      <c r="C482" s="161">
        <f t="shared" ref="C482:AP482" si="223">C345</f>
        <v>0</v>
      </c>
      <c r="D482" s="161">
        <f t="shared" si="223"/>
        <v>0</v>
      </c>
      <c r="E482" s="161">
        <f t="shared" si="223"/>
        <v>0</v>
      </c>
      <c r="F482" s="161">
        <f t="shared" si="223"/>
        <v>0</v>
      </c>
      <c r="G482" s="161">
        <f t="shared" si="223"/>
        <v>0</v>
      </c>
      <c r="H482" s="161">
        <f t="shared" si="223"/>
        <v>0</v>
      </c>
      <c r="I482" s="161">
        <f t="shared" si="223"/>
        <v>0</v>
      </c>
      <c r="J482" s="161">
        <f t="shared" si="223"/>
        <v>0</v>
      </c>
      <c r="K482" s="161">
        <f t="shared" si="223"/>
        <v>0</v>
      </c>
      <c r="L482" s="161">
        <f t="shared" si="223"/>
        <v>0</v>
      </c>
      <c r="M482" s="161">
        <f t="shared" si="223"/>
        <v>0</v>
      </c>
      <c r="N482" s="161">
        <f t="shared" si="223"/>
        <v>0</v>
      </c>
      <c r="O482" s="161">
        <f t="shared" si="223"/>
        <v>0</v>
      </c>
      <c r="P482" s="161">
        <f t="shared" si="223"/>
        <v>0</v>
      </c>
      <c r="Q482" s="161">
        <f t="shared" si="223"/>
        <v>0</v>
      </c>
      <c r="R482" s="161">
        <f t="shared" si="223"/>
        <v>0</v>
      </c>
      <c r="S482" s="161">
        <f t="shared" si="223"/>
        <v>0</v>
      </c>
      <c r="T482" s="161">
        <f t="shared" si="223"/>
        <v>0</v>
      </c>
      <c r="U482" s="161">
        <f t="shared" si="223"/>
        <v>0</v>
      </c>
      <c r="V482" s="161">
        <f t="shared" si="223"/>
        <v>0</v>
      </c>
      <c r="W482" s="161">
        <f t="shared" si="223"/>
        <v>0</v>
      </c>
      <c r="X482" s="161">
        <f t="shared" si="223"/>
        <v>0</v>
      </c>
      <c r="Y482" s="161">
        <f t="shared" si="223"/>
        <v>0</v>
      </c>
      <c r="Z482" s="161">
        <f t="shared" si="223"/>
        <v>0</v>
      </c>
      <c r="AA482" s="161">
        <f t="shared" si="223"/>
        <v>0</v>
      </c>
      <c r="AB482" s="161">
        <f t="shared" si="223"/>
        <v>0</v>
      </c>
      <c r="AC482" s="161">
        <f t="shared" si="223"/>
        <v>0</v>
      </c>
      <c r="AD482" s="161">
        <f t="shared" si="223"/>
        <v>0</v>
      </c>
      <c r="AE482" s="161">
        <f t="shared" si="223"/>
        <v>0</v>
      </c>
      <c r="AF482" s="161">
        <f t="shared" si="223"/>
        <v>0</v>
      </c>
      <c r="AG482" s="161">
        <f t="shared" si="223"/>
        <v>0</v>
      </c>
      <c r="AH482" s="161">
        <f t="shared" si="223"/>
        <v>0</v>
      </c>
      <c r="AI482" s="161">
        <f t="shared" si="223"/>
        <v>0</v>
      </c>
      <c r="AJ482" s="161">
        <f t="shared" si="223"/>
        <v>0</v>
      </c>
      <c r="AK482" s="161">
        <f t="shared" si="223"/>
        <v>0</v>
      </c>
      <c r="AL482" s="161">
        <f t="shared" si="223"/>
        <v>0</v>
      </c>
      <c r="AM482" s="161">
        <f t="shared" si="223"/>
        <v>0</v>
      </c>
      <c r="AN482" s="161">
        <f t="shared" si="223"/>
        <v>0</v>
      </c>
      <c r="AO482" s="161">
        <f t="shared" si="223"/>
        <v>0</v>
      </c>
      <c r="AP482" s="161">
        <f t="shared" si="223"/>
        <v>0</v>
      </c>
    </row>
    <row r="483" spans="1:42" x14ac:dyDescent="0.2">
      <c r="A483" s="4">
        <f t="shared" si="220"/>
        <v>6</v>
      </c>
      <c r="C483" s="161">
        <f t="shared" ref="C483:AP483" si="224">C346</f>
        <v>0</v>
      </c>
      <c r="D483" s="161">
        <f t="shared" si="224"/>
        <v>0</v>
      </c>
      <c r="E483" s="161">
        <f t="shared" si="224"/>
        <v>0</v>
      </c>
      <c r="F483" s="161">
        <f t="shared" si="224"/>
        <v>0</v>
      </c>
      <c r="G483" s="161">
        <f t="shared" si="224"/>
        <v>0</v>
      </c>
      <c r="H483" s="161">
        <f t="shared" si="224"/>
        <v>0</v>
      </c>
      <c r="I483" s="161">
        <f t="shared" si="224"/>
        <v>0</v>
      </c>
      <c r="J483" s="161">
        <f t="shared" si="224"/>
        <v>0</v>
      </c>
      <c r="K483" s="161">
        <f t="shared" si="224"/>
        <v>0</v>
      </c>
      <c r="L483" s="161">
        <f t="shared" si="224"/>
        <v>0</v>
      </c>
      <c r="M483" s="161">
        <f t="shared" si="224"/>
        <v>0</v>
      </c>
      <c r="N483" s="161">
        <f t="shared" si="224"/>
        <v>0</v>
      </c>
      <c r="O483" s="161">
        <f t="shared" si="224"/>
        <v>0</v>
      </c>
      <c r="P483" s="161">
        <f t="shared" si="224"/>
        <v>0</v>
      </c>
      <c r="Q483" s="161">
        <f t="shared" si="224"/>
        <v>0</v>
      </c>
      <c r="R483" s="161">
        <f t="shared" si="224"/>
        <v>0</v>
      </c>
      <c r="S483" s="161">
        <f t="shared" si="224"/>
        <v>0</v>
      </c>
      <c r="T483" s="161">
        <f t="shared" si="224"/>
        <v>0</v>
      </c>
      <c r="U483" s="161">
        <f t="shared" si="224"/>
        <v>0</v>
      </c>
      <c r="V483" s="161">
        <f t="shared" si="224"/>
        <v>0</v>
      </c>
      <c r="W483" s="161">
        <f t="shared" si="224"/>
        <v>0</v>
      </c>
      <c r="X483" s="161">
        <f t="shared" si="224"/>
        <v>0</v>
      </c>
      <c r="Y483" s="161">
        <f t="shared" si="224"/>
        <v>0</v>
      </c>
      <c r="Z483" s="161">
        <f t="shared" si="224"/>
        <v>0</v>
      </c>
      <c r="AA483" s="161">
        <f t="shared" si="224"/>
        <v>0</v>
      </c>
      <c r="AB483" s="161">
        <f t="shared" si="224"/>
        <v>0</v>
      </c>
      <c r="AC483" s="161">
        <f t="shared" si="224"/>
        <v>0</v>
      </c>
      <c r="AD483" s="161">
        <f t="shared" si="224"/>
        <v>0</v>
      </c>
      <c r="AE483" s="161">
        <f t="shared" si="224"/>
        <v>0</v>
      </c>
      <c r="AF483" s="161">
        <f t="shared" si="224"/>
        <v>0</v>
      </c>
      <c r="AG483" s="161">
        <f t="shared" si="224"/>
        <v>0</v>
      </c>
      <c r="AH483" s="161">
        <f t="shared" si="224"/>
        <v>0</v>
      </c>
      <c r="AI483" s="161">
        <f t="shared" si="224"/>
        <v>0</v>
      </c>
      <c r="AJ483" s="161">
        <f t="shared" si="224"/>
        <v>0</v>
      </c>
      <c r="AK483" s="161">
        <f t="shared" si="224"/>
        <v>0</v>
      </c>
      <c r="AL483" s="161">
        <f t="shared" si="224"/>
        <v>0</v>
      </c>
      <c r="AM483" s="161">
        <f t="shared" si="224"/>
        <v>0</v>
      </c>
      <c r="AN483" s="161">
        <f t="shared" si="224"/>
        <v>0</v>
      </c>
      <c r="AO483" s="161">
        <f t="shared" si="224"/>
        <v>0</v>
      </c>
      <c r="AP483" s="161">
        <f t="shared" si="224"/>
        <v>0</v>
      </c>
    </row>
    <row r="484" spans="1:42" x14ac:dyDescent="0.2">
      <c r="A484" s="4">
        <f t="shared" si="220"/>
        <v>7</v>
      </c>
      <c r="C484" s="161">
        <f t="shared" ref="C484:AP484" si="225">C347</f>
        <v>0</v>
      </c>
      <c r="D484" s="161">
        <f t="shared" si="225"/>
        <v>0</v>
      </c>
      <c r="E484" s="161">
        <f t="shared" si="225"/>
        <v>0</v>
      </c>
      <c r="F484" s="161">
        <f t="shared" si="225"/>
        <v>0</v>
      </c>
      <c r="G484" s="161">
        <f t="shared" si="225"/>
        <v>0</v>
      </c>
      <c r="H484" s="161">
        <f t="shared" si="225"/>
        <v>0</v>
      </c>
      <c r="I484" s="161">
        <f t="shared" si="225"/>
        <v>0</v>
      </c>
      <c r="J484" s="161">
        <f t="shared" si="225"/>
        <v>0</v>
      </c>
      <c r="K484" s="161">
        <f t="shared" si="225"/>
        <v>0</v>
      </c>
      <c r="L484" s="161">
        <f t="shared" si="225"/>
        <v>0</v>
      </c>
      <c r="M484" s="161">
        <f t="shared" si="225"/>
        <v>0</v>
      </c>
      <c r="N484" s="161">
        <f t="shared" si="225"/>
        <v>0</v>
      </c>
      <c r="O484" s="161">
        <f t="shared" si="225"/>
        <v>0</v>
      </c>
      <c r="P484" s="161">
        <f t="shared" si="225"/>
        <v>0</v>
      </c>
      <c r="Q484" s="161">
        <f t="shared" si="225"/>
        <v>0</v>
      </c>
      <c r="R484" s="161">
        <f t="shared" si="225"/>
        <v>0</v>
      </c>
      <c r="S484" s="161">
        <f t="shared" si="225"/>
        <v>0</v>
      </c>
      <c r="T484" s="161">
        <f t="shared" si="225"/>
        <v>0</v>
      </c>
      <c r="U484" s="161">
        <f t="shared" si="225"/>
        <v>0</v>
      </c>
      <c r="V484" s="161">
        <f t="shared" si="225"/>
        <v>0</v>
      </c>
      <c r="W484" s="161">
        <f t="shared" si="225"/>
        <v>0</v>
      </c>
      <c r="X484" s="161">
        <f t="shared" si="225"/>
        <v>0</v>
      </c>
      <c r="Y484" s="161">
        <f t="shared" si="225"/>
        <v>0</v>
      </c>
      <c r="Z484" s="161">
        <f t="shared" si="225"/>
        <v>0</v>
      </c>
      <c r="AA484" s="161">
        <f t="shared" si="225"/>
        <v>0</v>
      </c>
      <c r="AB484" s="161">
        <f t="shared" si="225"/>
        <v>0</v>
      </c>
      <c r="AC484" s="161">
        <f t="shared" si="225"/>
        <v>0</v>
      </c>
      <c r="AD484" s="161">
        <f t="shared" si="225"/>
        <v>0</v>
      </c>
      <c r="AE484" s="161">
        <f t="shared" si="225"/>
        <v>0</v>
      </c>
      <c r="AF484" s="161">
        <f t="shared" si="225"/>
        <v>0</v>
      </c>
      <c r="AG484" s="161">
        <f t="shared" si="225"/>
        <v>0</v>
      </c>
      <c r="AH484" s="161">
        <f t="shared" si="225"/>
        <v>0</v>
      </c>
      <c r="AI484" s="161">
        <f t="shared" si="225"/>
        <v>0</v>
      </c>
      <c r="AJ484" s="161">
        <f t="shared" si="225"/>
        <v>0</v>
      </c>
      <c r="AK484" s="161">
        <f t="shared" si="225"/>
        <v>0</v>
      </c>
      <c r="AL484" s="161">
        <f t="shared" si="225"/>
        <v>0</v>
      </c>
      <c r="AM484" s="161">
        <f t="shared" si="225"/>
        <v>0</v>
      </c>
      <c r="AN484" s="161">
        <f t="shared" si="225"/>
        <v>0</v>
      </c>
      <c r="AO484" s="161">
        <f t="shared" si="225"/>
        <v>0</v>
      </c>
      <c r="AP484" s="161">
        <f t="shared" si="225"/>
        <v>0</v>
      </c>
    </row>
    <row r="485" spans="1:42" x14ac:dyDescent="0.2">
      <c r="A485" s="4">
        <f t="shared" si="220"/>
        <v>8</v>
      </c>
      <c r="C485" s="161">
        <f t="shared" ref="C485:AP485" si="226">C348</f>
        <v>0</v>
      </c>
      <c r="D485" s="161">
        <f t="shared" si="226"/>
        <v>0</v>
      </c>
      <c r="E485" s="161">
        <f t="shared" si="226"/>
        <v>0</v>
      </c>
      <c r="F485" s="161">
        <f t="shared" si="226"/>
        <v>0</v>
      </c>
      <c r="G485" s="161">
        <f t="shared" si="226"/>
        <v>0</v>
      </c>
      <c r="H485" s="161">
        <f t="shared" si="226"/>
        <v>0</v>
      </c>
      <c r="I485" s="161">
        <f t="shared" si="226"/>
        <v>0</v>
      </c>
      <c r="J485" s="161">
        <f t="shared" si="226"/>
        <v>0</v>
      </c>
      <c r="K485" s="161">
        <f t="shared" si="226"/>
        <v>0</v>
      </c>
      <c r="L485" s="161">
        <f t="shared" si="226"/>
        <v>0</v>
      </c>
      <c r="M485" s="161">
        <f t="shared" si="226"/>
        <v>0</v>
      </c>
      <c r="N485" s="161">
        <f t="shared" si="226"/>
        <v>0</v>
      </c>
      <c r="O485" s="161">
        <f t="shared" si="226"/>
        <v>0</v>
      </c>
      <c r="P485" s="161">
        <f t="shared" si="226"/>
        <v>0</v>
      </c>
      <c r="Q485" s="161">
        <f t="shared" si="226"/>
        <v>0</v>
      </c>
      <c r="R485" s="161">
        <f t="shared" si="226"/>
        <v>0</v>
      </c>
      <c r="S485" s="161">
        <f t="shared" si="226"/>
        <v>0</v>
      </c>
      <c r="T485" s="161">
        <f t="shared" si="226"/>
        <v>0</v>
      </c>
      <c r="U485" s="161">
        <f t="shared" si="226"/>
        <v>0</v>
      </c>
      <c r="V485" s="161">
        <f t="shared" si="226"/>
        <v>0</v>
      </c>
      <c r="W485" s="161">
        <f t="shared" si="226"/>
        <v>0</v>
      </c>
      <c r="X485" s="161">
        <f t="shared" si="226"/>
        <v>0</v>
      </c>
      <c r="Y485" s="161">
        <f t="shared" si="226"/>
        <v>0</v>
      </c>
      <c r="Z485" s="161">
        <f t="shared" si="226"/>
        <v>0</v>
      </c>
      <c r="AA485" s="161">
        <f t="shared" si="226"/>
        <v>0</v>
      </c>
      <c r="AB485" s="161">
        <f t="shared" si="226"/>
        <v>0</v>
      </c>
      <c r="AC485" s="161">
        <f t="shared" si="226"/>
        <v>0</v>
      </c>
      <c r="AD485" s="161">
        <f t="shared" si="226"/>
        <v>0</v>
      </c>
      <c r="AE485" s="161">
        <f t="shared" si="226"/>
        <v>0</v>
      </c>
      <c r="AF485" s="161">
        <f t="shared" si="226"/>
        <v>0</v>
      </c>
      <c r="AG485" s="161">
        <f t="shared" si="226"/>
        <v>0</v>
      </c>
      <c r="AH485" s="161">
        <f t="shared" si="226"/>
        <v>0</v>
      </c>
      <c r="AI485" s="161">
        <f t="shared" si="226"/>
        <v>0</v>
      </c>
      <c r="AJ485" s="161">
        <f t="shared" si="226"/>
        <v>0</v>
      </c>
      <c r="AK485" s="161">
        <f t="shared" si="226"/>
        <v>0</v>
      </c>
      <c r="AL485" s="161">
        <f t="shared" si="226"/>
        <v>0</v>
      </c>
      <c r="AM485" s="161">
        <f t="shared" si="226"/>
        <v>0</v>
      </c>
      <c r="AN485" s="161">
        <f t="shared" si="226"/>
        <v>0</v>
      </c>
      <c r="AO485" s="161">
        <f t="shared" si="226"/>
        <v>0</v>
      </c>
      <c r="AP485" s="161">
        <f t="shared" si="226"/>
        <v>0</v>
      </c>
    </row>
    <row r="486" spans="1:42" x14ac:dyDescent="0.2">
      <c r="A486" s="4">
        <f>A485+1</f>
        <v>9</v>
      </c>
      <c r="C486" s="161">
        <f t="shared" ref="C486:AP486" si="227">C349</f>
        <v>0</v>
      </c>
      <c r="D486" s="161">
        <f t="shared" si="227"/>
        <v>0</v>
      </c>
      <c r="E486" s="161">
        <f t="shared" si="227"/>
        <v>0</v>
      </c>
      <c r="F486" s="161">
        <f t="shared" si="227"/>
        <v>0</v>
      </c>
      <c r="G486" s="161">
        <f t="shared" si="227"/>
        <v>0</v>
      </c>
      <c r="H486" s="161">
        <f t="shared" si="227"/>
        <v>0</v>
      </c>
      <c r="I486" s="161">
        <f t="shared" si="227"/>
        <v>0</v>
      </c>
      <c r="J486" s="161">
        <f t="shared" si="227"/>
        <v>0</v>
      </c>
      <c r="K486" s="161">
        <f t="shared" si="227"/>
        <v>0</v>
      </c>
      <c r="L486" s="161">
        <f t="shared" si="227"/>
        <v>0</v>
      </c>
      <c r="M486" s="161">
        <f t="shared" si="227"/>
        <v>0</v>
      </c>
      <c r="N486" s="161">
        <f t="shared" si="227"/>
        <v>0</v>
      </c>
      <c r="O486" s="161">
        <f t="shared" si="227"/>
        <v>0</v>
      </c>
      <c r="P486" s="161">
        <f t="shared" si="227"/>
        <v>0</v>
      </c>
      <c r="Q486" s="161">
        <f t="shared" si="227"/>
        <v>0</v>
      </c>
      <c r="R486" s="161">
        <f t="shared" si="227"/>
        <v>0</v>
      </c>
      <c r="S486" s="161">
        <f t="shared" si="227"/>
        <v>0</v>
      </c>
      <c r="T486" s="161">
        <f t="shared" si="227"/>
        <v>0</v>
      </c>
      <c r="U486" s="161">
        <f t="shared" si="227"/>
        <v>0</v>
      </c>
      <c r="V486" s="161">
        <f t="shared" si="227"/>
        <v>0</v>
      </c>
      <c r="W486" s="161">
        <f t="shared" si="227"/>
        <v>0</v>
      </c>
      <c r="X486" s="161">
        <f t="shared" si="227"/>
        <v>0</v>
      </c>
      <c r="Y486" s="161">
        <f t="shared" si="227"/>
        <v>0</v>
      </c>
      <c r="Z486" s="161">
        <f t="shared" si="227"/>
        <v>0</v>
      </c>
      <c r="AA486" s="161">
        <f t="shared" si="227"/>
        <v>0</v>
      </c>
      <c r="AB486" s="161">
        <f t="shared" si="227"/>
        <v>0</v>
      </c>
      <c r="AC486" s="161">
        <f t="shared" si="227"/>
        <v>0</v>
      </c>
      <c r="AD486" s="161">
        <f t="shared" si="227"/>
        <v>0</v>
      </c>
      <c r="AE486" s="161">
        <f t="shared" si="227"/>
        <v>0</v>
      </c>
      <c r="AF486" s="161">
        <f t="shared" si="227"/>
        <v>0</v>
      </c>
      <c r="AG486" s="161">
        <f t="shared" si="227"/>
        <v>0</v>
      </c>
      <c r="AH486" s="161">
        <f t="shared" si="227"/>
        <v>0</v>
      </c>
      <c r="AI486" s="161">
        <f t="shared" si="227"/>
        <v>0</v>
      </c>
      <c r="AJ486" s="161">
        <f t="shared" si="227"/>
        <v>0</v>
      </c>
      <c r="AK486" s="161">
        <f t="shared" si="227"/>
        <v>0</v>
      </c>
      <c r="AL486" s="161">
        <f t="shared" si="227"/>
        <v>0</v>
      </c>
      <c r="AM486" s="161">
        <f t="shared" si="227"/>
        <v>0</v>
      </c>
      <c r="AN486" s="161">
        <f t="shared" si="227"/>
        <v>0</v>
      </c>
      <c r="AO486" s="161">
        <f t="shared" si="227"/>
        <v>0</v>
      </c>
      <c r="AP486" s="161">
        <f t="shared" si="227"/>
        <v>0</v>
      </c>
    </row>
    <row r="487" spans="1:42" x14ac:dyDescent="0.2">
      <c r="A487" s="4">
        <f t="shared" ref="A487" si="228">A486+1</f>
        <v>10</v>
      </c>
      <c r="C487" s="161">
        <f t="shared" ref="C487:AP487" si="229">C350</f>
        <v>0</v>
      </c>
      <c r="D487" s="161">
        <f t="shared" si="229"/>
        <v>0</v>
      </c>
      <c r="E487" s="161">
        <f t="shared" si="229"/>
        <v>0</v>
      </c>
      <c r="F487" s="161">
        <f t="shared" si="229"/>
        <v>0</v>
      </c>
      <c r="G487" s="161">
        <f t="shared" si="229"/>
        <v>0</v>
      </c>
      <c r="H487" s="161">
        <f t="shared" si="229"/>
        <v>0</v>
      </c>
      <c r="I487" s="161">
        <f t="shared" si="229"/>
        <v>0</v>
      </c>
      <c r="J487" s="161">
        <f t="shared" si="229"/>
        <v>0</v>
      </c>
      <c r="K487" s="161">
        <f t="shared" si="229"/>
        <v>0</v>
      </c>
      <c r="L487" s="161">
        <f t="shared" si="229"/>
        <v>0</v>
      </c>
      <c r="M487" s="161">
        <f t="shared" si="229"/>
        <v>0</v>
      </c>
      <c r="N487" s="161">
        <f t="shared" si="229"/>
        <v>0</v>
      </c>
      <c r="O487" s="161">
        <f t="shared" si="229"/>
        <v>0</v>
      </c>
      <c r="P487" s="161">
        <f t="shared" si="229"/>
        <v>0</v>
      </c>
      <c r="Q487" s="161">
        <f t="shared" si="229"/>
        <v>0</v>
      </c>
      <c r="R487" s="161">
        <f t="shared" si="229"/>
        <v>0</v>
      </c>
      <c r="S487" s="161">
        <f t="shared" si="229"/>
        <v>0</v>
      </c>
      <c r="T487" s="161">
        <f t="shared" si="229"/>
        <v>0</v>
      </c>
      <c r="U487" s="161">
        <f t="shared" si="229"/>
        <v>0</v>
      </c>
      <c r="V487" s="161">
        <f t="shared" si="229"/>
        <v>0</v>
      </c>
      <c r="W487" s="161">
        <f t="shared" si="229"/>
        <v>0</v>
      </c>
      <c r="X487" s="161">
        <f t="shared" si="229"/>
        <v>0</v>
      </c>
      <c r="Y487" s="161">
        <f t="shared" si="229"/>
        <v>0</v>
      </c>
      <c r="Z487" s="161">
        <f t="shared" si="229"/>
        <v>0</v>
      </c>
      <c r="AA487" s="161">
        <f t="shared" si="229"/>
        <v>0</v>
      </c>
      <c r="AB487" s="161">
        <f t="shared" si="229"/>
        <v>0</v>
      </c>
      <c r="AC487" s="161">
        <f t="shared" si="229"/>
        <v>0</v>
      </c>
      <c r="AD487" s="161">
        <f t="shared" si="229"/>
        <v>0</v>
      </c>
      <c r="AE487" s="161">
        <f t="shared" si="229"/>
        <v>0</v>
      </c>
      <c r="AF487" s="161">
        <f t="shared" si="229"/>
        <v>0</v>
      </c>
      <c r="AG487" s="161">
        <f t="shared" si="229"/>
        <v>0</v>
      </c>
      <c r="AH487" s="161">
        <f t="shared" si="229"/>
        <v>0</v>
      </c>
      <c r="AI487" s="161">
        <f t="shared" si="229"/>
        <v>0</v>
      </c>
      <c r="AJ487" s="161">
        <f t="shared" si="229"/>
        <v>0</v>
      </c>
      <c r="AK487" s="161">
        <f t="shared" si="229"/>
        <v>0</v>
      </c>
      <c r="AL487" s="161">
        <f t="shared" si="229"/>
        <v>0</v>
      </c>
      <c r="AM487" s="161">
        <f t="shared" si="229"/>
        <v>0</v>
      </c>
      <c r="AN487" s="161">
        <f t="shared" si="229"/>
        <v>0</v>
      </c>
      <c r="AO487" s="161">
        <f t="shared" si="229"/>
        <v>0</v>
      </c>
      <c r="AP487" s="161">
        <f t="shared" si="229"/>
        <v>0</v>
      </c>
    </row>
    <row r="488" spans="1:42" x14ac:dyDescent="0.2">
      <c r="A488" s="22"/>
      <c r="C488" s="161"/>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5"/>
    </row>
    <row r="489" spans="1:42" x14ac:dyDescent="0.2">
      <c r="A489" s="22" t="s">
        <v>77</v>
      </c>
      <c r="C489" s="161"/>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5"/>
    </row>
    <row r="490" spans="1:42" x14ac:dyDescent="0.2">
      <c r="A490" s="4">
        <v>1</v>
      </c>
      <c r="B490" s="151">
        <f t="shared" ref="B490:B499" si="230">SUM(C490:AP490)</f>
        <v>0</v>
      </c>
      <c r="C490" s="161">
        <f t="shared" ref="C490:AP490" si="231">LOOKUP(C478,$B$447:$AP$447,$B$448:$AP$448)*$B683/100</f>
        <v>0</v>
      </c>
      <c r="D490" s="161">
        <f t="shared" si="231"/>
        <v>0</v>
      </c>
      <c r="E490" s="161">
        <f t="shared" si="231"/>
        <v>0</v>
      </c>
      <c r="F490" s="161">
        <f t="shared" si="231"/>
        <v>0</v>
      </c>
      <c r="G490" s="161">
        <f t="shared" si="231"/>
        <v>0</v>
      </c>
      <c r="H490" s="161">
        <f t="shared" si="231"/>
        <v>0</v>
      </c>
      <c r="I490" s="161">
        <f t="shared" si="231"/>
        <v>0</v>
      </c>
      <c r="J490" s="161">
        <f t="shared" si="231"/>
        <v>0</v>
      </c>
      <c r="K490" s="161">
        <f t="shared" si="231"/>
        <v>0</v>
      </c>
      <c r="L490" s="161">
        <f t="shared" si="231"/>
        <v>0</v>
      </c>
      <c r="M490" s="161">
        <f t="shared" si="231"/>
        <v>0</v>
      </c>
      <c r="N490" s="161">
        <f t="shared" si="231"/>
        <v>0</v>
      </c>
      <c r="O490" s="161">
        <f t="shared" si="231"/>
        <v>0</v>
      </c>
      <c r="P490" s="161">
        <f t="shared" si="231"/>
        <v>0</v>
      </c>
      <c r="Q490" s="161">
        <f t="shared" si="231"/>
        <v>0</v>
      </c>
      <c r="R490" s="161">
        <f t="shared" si="231"/>
        <v>0</v>
      </c>
      <c r="S490" s="161">
        <f t="shared" si="231"/>
        <v>0</v>
      </c>
      <c r="T490" s="161">
        <f t="shared" si="231"/>
        <v>0</v>
      </c>
      <c r="U490" s="161">
        <f t="shared" si="231"/>
        <v>0</v>
      </c>
      <c r="V490" s="161">
        <f t="shared" si="231"/>
        <v>0</v>
      </c>
      <c r="W490" s="161">
        <f t="shared" si="231"/>
        <v>0</v>
      </c>
      <c r="X490" s="161">
        <f t="shared" si="231"/>
        <v>0</v>
      </c>
      <c r="Y490" s="161">
        <f t="shared" si="231"/>
        <v>0</v>
      </c>
      <c r="Z490" s="161">
        <f t="shared" si="231"/>
        <v>0</v>
      </c>
      <c r="AA490" s="161">
        <f t="shared" si="231"/>
        <v>0</v>
      </c>
      <c r="AB490" s="161">
        <f t="shared" si="231"/>
        <v>0</v>
      </c>
      <c r="AC490" s="161">
        <f t="shared" si="231"/>
        <v>0</v>
      </c>
      <c r="AD490" s="161">
        <f t="shared" si="231"/>
        <v>0</v>
      </c>
      <c r="AE490" s="161">
        <f t="shared" si="231"/>
        <v>0</v>
      </c>
      <c r="AF490" s="161">
        <f t="shared" si="231"/>
        <v>0</v>
      </c>
      <c r="AG490" s="161">
        <f t="shared" si="231"/>
        <v>0</v>
      </c>
      <c r="AH490" s="161">
        <f t="shared" si="231"/>
        <v>0</v>
      </c>
      <c r="AI490" s="161">
        <f t="shared" si="231"/>
        <v>0</v>
      </c>
      <c r="AJ490" s="161">
        <f t="shared" si="231"/>
        <v>0</v>
      </c>
      <c r="AK490" s="161">
        <f t="shared" si="231"/>
        <v>0</v>
      </c>
      <c r="AL490" s="161">
        <f t="shared" si="231"/>
        <v>0</v>
      </c>
      <c r="AM490" s="161">
        <f t="shared" si="231"/>
        <v>0</v>
      </c>
      <c r="AN490" s="161">
        <f t="shared" si="231"/>
        <v>0</v>
      </c>
      <c r="AO490" s="161">
        <f t="shared" si="231"/>
        <v>0</v>
      </c>
      <c r="AP490" s="161">
        <f t="shared" si="231"/>
        <v>0</v>
      </c>
    </row>
    <row r="491" spans="1:42" x14ac:dyDescent="0.2">
      <c r="A491" s="4">
        <f>A490+1</f>
        <v>2</v>
      </c>
      <c r="B491" s="151">
        <f t="shared" si="230"/>
        <v>0</v>
      </c>
      <c r="C491" s="161">
        <f t="shared" ref="C491:AP491" si="232">LOOKUP(C479,$B$447:$AP$447,$B$448:$AP$448)*$B684/100</f>
        <v>0</v>
      </c>
      <c r="D491" s="161">
        <f t="shared" si="232"/>
        <v>0</v>
      </c>
      <c r="E491" s="161">
        <f t="shared" si="232"/>
        <v>0</v>
      </c>
      <c r="F491" s="161">
        <f t="shared" si="232"/>
        <v>0</v>
      </c>
      <c r="G491" s="161">
        <f t="shared" si="232"/>
        <v>0</v>
      </c>
      <c r="H491" s="161">
        <f t="shared" si="232"/>
        <v>0</v>
      </c>
      <c r="I491" s="161">
        <f t="shared" si="232"/>
        <v>0</v>
      </c>
      <c r="J491" s="161">
        <f t="shared" si="232"/>
        <v>0</v>
      </c>
      <c r="K491" s="161">
        <f t="shared" si="232"/>
        <v>0</v>
      </c>
      <c r="L491" s="161">
        <f t="shared" si="232"/>
        <v>0</v>
      </c>
      <c r="M491" s="161">
        <f t="shared" si="232"/>
        <v>0</v>
      </c>
      <c r="N491" s="161">
        <f t="shared" si="232"/>
        <v>0</v>
      </c>
      <c r="O491" s="161">
        <f t="shared" si="232"/>
        <v>0</v>
      </c>
      <c r="P491" s="161">
        <f t="shared" si="232"/>
        <v>0</v>
      </c>
      <c r="Q491" s="161">
        <f t="shared" si="232"/>
        <v>0</v>
      </c>
      <c r="R491" s="161">
        <f t="shared" si="232"/>
        <v>0</v>
      </c>
      <c r="S491" s="161">
        <f t="shared" si="232"/>
        <v>0</v>
      </c>
      <c r="T491" s="161">
        <f t="shared" si="232"/>
        <v>0</v>
      </c>
      <c r="U491" s="161">
        <f t="shared" si="232"/>
        <v>0</v>
      </c>
      <c r="V491" s="161">
        <f t="shared" si="232"/>
        <v>0</v>
      </c>
      <c r="W491" s="161">
        <f t="shared" si="232"/>
        <v>0</v>
      </c>
      <c r="X491" s="161">
        <f t="shared" si="232"/>
        <v>0</v>
      </c>
      <c r="Y491" s="161">
        <f t="shared" si="232"/>
        <v>0</v>
      </c>
      <c r="Z491" s="161">
        <f t="shared" si="232"/>
        <v>0</v>
      </c>
      <c r="AA491" s="161">
        <f t="shared" si="232"/>
        <v>0</v>
      </c>
      <c r="AB491" s="161">
        <f t="shared" si="232"/>
        <v>0</v>
      </c>
      <c r="AC491" s="161">
        <f t="shared" si="232"/>
        <v>0</v>
      </c>
      <c r="AD491" s="161">
        <f t="shared" si="232"/>
        <v>0</v>
      </c>
      <c r="AE491" s="161">
        <f t="shared" si="232"/>
        <v>0</v>
      </c>
      <c r="AF491" s="161">
        <f t="shared" si="232"/>
        <v>0</v>
      </c>
      <c r="AG491" s="161">
        <f t="shared" si="232"/>
        <v>0</v>
      </c>
      <c r="AH491" s="161">
        <f t="shared" si="232"/>
        <v>0</v>
      </c>
      <c r="AI491" s="161">
        <f t="shared" si="232"/>
        <v>0</v>
      </c>
      <c r="AJ491" s="161">
        <f t="shared" si="232"/>
        <v>0</v>
      </c>
      <c r="AK491" s="161">
        <f t="shared" si="232"/>
        <v>0</v>
      </c>
      <c r="AL491" s="161">
        <f t="shared" si="232"/>
        <v>0</v>
      </c>
      <c r="AM491" s="161">
        <f t="shared" si="232"/>
        <v>0</v>
      </c>
      <c r="AN491" s="161">
        <f t="shared" si="232"/>
        <v>0</v>
      </c>
      <c r="AO491" s="161">
        <f t="shared" si="232"/>
        <v>0</v>
      </c>
      <c r="AP491" s="161">
        <f t="shared" si="232"/>
        <v>0</v>
      </c>
    </row>
    <row r="492" spans="1:42" x14ac:dyDescent="0.2">
      <c r="A492" s="4">
        <f t="shared" ref="A492:A497" si="233">A491+1</f>
        <v>3</v>
      </c>
      <c r="B492" s="151">
        <f t="shared" si="230"/>
        <v>0</v>
      </c>
      <c r="C492" s="161">
        <f t="shared" ref="C492:AP492" si="234">LOOKUP(C480,$B$447:$AP$447,$B$448:$AP$448)*$B685/100</f>
        <v>0</v>
      </c>
      <c r="D492" s="161">
        <f t="shared" si="234"/>
        <v>0</v>
      </c>
      <c r="E492" s="161">
        <f t="shared" si="234"/>
        <v>0</v>
      </c>
      <c r="F492" s="161">
        <f t="shared" si="234"/>
        <v>0</v>
      </c>
      <c r="G492" s="161">
        <f t="shared" si="234"/>
        <v>0</v>
      </c>
      <c r="H492" s="161">
        <f t="shared" si="234"/>
        <v>0</v>
      </c>
      <c r="I492" s="161">
        <f t="shared" si="234"/>
        <v>0</v>
      </c>
      <c r="J492" s="161">
        <f t="shared" si="234"/>
        <v>0</v>
      </c>
      <c r="K492" s="161">
        <f t="shared" si="234"/>
        <v>0</v>
      </c>
      <c r="L492" s="161">
        <f t="shared" si="234"/>
        <v>0</v>
      </c>
      <c r="M492" s="161">
        <f t="shared" si="234"/>
        <v>0</v>
      </c>
      <c r="N492" s="161">
        <f t="shared" si="234"/>
        <v>0</v>
      </c>
      <c r="O492" s="161">
        <f t="shared" si="234"/>
        <v>0</v>
      </c>
      <c r="P492" s="161">
        <f t="shared" si="234"/>
        <v>0</v>
      </c>
      <c r="Q492" s="161">
        <f t="shared" si="234"/>
        <v>0</v>
      </c>
      <c r="R492" s="161">
        <f t="shared" si="234"/>
        <v>0</v>
      </c>
      <c r="S492" s="161">
        <f t="shared" si="234"/>
        <v>0</v>
      </c>
      <c r="T492" s="161">
        <f t="shared" si="234"/>
        <v>0</v>
      </c>
      <c r="U492" s="161">
        <f t="shared" si="234"/>
        <v>0</v>
      </c>
      <c r="V492" s="161">
        <f t="shared" si="234"/>
        <v>0</v>
      </c>
      <c r="W492" s="161">
        <f t="shared" si="234"/>
        <v>0</v>
      </c>
      <c r="X492" s="161">
        <f t="shared" si="234"/>
        <v>0</v>
      </c>
      <c r="Y492" s="161">
        <f t="shared" si="234"/>
        <v>0</v>
      </c>
      <c r="Z492" s="161">
        <f t="shared" si="234"/>
        <v>0</v>
      </c>
      <c r="AA492" s="161">
        <f t="shared" si="234"/>
        <v>0</v>
      </c>
      <c r="AB492" s="161">
        <f t="shared" si="234"/>
        <v>0</v>
      </c>
      <c r="AC492" s="161">
        <f t="shared" si="234"/>
        <v>0</v>
      </c>
      <c r="AD492" s="161">
        <f t="shared" si="234"/>
        <v>0</v>
      </c>
      <c r="AE492" s="161">
        <f t="shared" si="234"/>
        <v>0</v>
      </c>
      <c r="AF492" s="161">
        <f t="shared" si="234"/>
        <v>0</v>
      </c>
      <c r="AG492" s="161">
        <f t="shared" si="234"/>
        <v>0</v>
      </c>
      <c r="AH492" s="161">
        <f t="shared" si="234"/>
        <v>0</v>
      </c>
      <c r="AI492" s="161">
        <f t="shared" si="234"/>
        <v>0</v>
      </c>
      <c r="AJ492" s="161">
        <f t="shared" si="234"/>
        <v>0</v>
      </c>
      <c r="AK492" s="161">
        <f t="shared" si="234"/>
        <v>0</v>
      </c>
      <c r="AL492" s="161">
        <f t="shared" si="234"/>
        <v>0</v>
      </c>
      <c r="AM492" s="161">
        <f t="shared" si="234"/>
        <v>0</v>
      </c>
      <c r="AN492" s="161">
        <f t="shared" si="234"/>
        <v>0</v>
      </c>
      <c r="AO492" s="161">
        <f t="shared" si="234"/>
        <v>0</v>
      </c>
      <c r="AP492" s="161">
        <f t="shared" si="234"/>
        <v>0</v>
      </c>
    </row>
    <row r="493" spans="1:42" x14ac:dyDescent="0.2">
      <c r="A493" s="4">
        <f t="shared" si="233"/>
        <v>4</v>
      </c>
      <c r="B493" s="151">
        <f t="shared" si="230"/>
        <v>0</v>
      </c>
      <c r="C493" s="161">
        <f t="shared" ref="C493:AP493" si="235">LOOKUP(C481,$B$447:$AP$447,$B$448:$AP$448)*$B686/100</f>
        <v>0</v>
      </c>
      <c r="D493" s="161">
        <f t="shared" si="235"/>
        <v>0</v>
      </c>
      <c r="E493" s="161">
        <f t="shared" si="235"/>
        <v>0</v>
      </c>
      <c r="F493" s="161">
        <f t="shared" si="235"/>
        <v>0</v>
      </c>
      <c r="G493" s="161">
        <f t="shared" si="235"/>
        <v>0</v>
      </c>
      <c r="H493" s="161">
        <f t="shared" si="235"/>
        <v>0</v>
      </c>
      <c r="I493" s="161">
        <f t="shared" si="235"/>
        <v>0</v>
      </c>
      <c r="J493" s="161">
        <f t="shared" si="235"/>
        <v>0</v>
      </c>
      <c r="K493" s="161">
        <f t="shared" si="235"/>
        <v>0</v>
      </c>
      <c r="L493" s="161">
        <f t="shared" si="235"/>
        <v>0</v>
      </c>
      <c r="M493" s="161">
        <f t="shared" si="235"/>
        <v>0</v>
      </c>
      <c r="N493" s="161">
        <f t="shared" si="235"/>
        <v>0</v>
      </c>
      <c r="O493" s="161">
        <f t="shared" si="235"/>
        <v>0</v>
      </c>
      <c r="P493" s="161">
        <f t="shared" si="235"/>
        <v>0</v>
      </c>
      <c r="Q493" s="161">
        <f t="shared" si="235"/>
        <v>0</v>
      </c>
      <c r="R493" s="161">
        <f t="shared" si="235"/>
        <v>0</v>
      </c>
      <c r="S493" s="161">
        <f t="shared" si="235"/>
        <v>0</v>
      </c>
      <c r="T493" s="161">
        <f t="shared" si="235"/>
        <v>0</v>
      </c>
      <c r="U493" s="161">
        <f t="shared" si="235"/>
        <v>0</v>
      </c>
      <c r="V493" s="161">
        <f t="shared" si="235"/>
        <v>0</v>
      </c>
      <c r="W493" s="161">
        <f t="shared" si="235"/>
        <v>0</v>
      </c>
      <c r="X493" s="161">
        <f t="shared" si="235"/>
        <v>0</v>
      </c>
      <c r="Y493" s="161">
        <f t="shared" si="235"/>
        <v>0</v>
      </c>
      <c r="Z493" s="161">
        <f t="shared" si="235"/>
        <v>0</v>
      </c>
      <c r="AA493" s="161">
        <f t="shared" si="235"/>
        <v>0</v>
      </c>
      <c r="AB493" s="161">
        <f t="shared" si="235"/>
        <v>0</v>
      </c>
      <c r="AC493" s="161">
        <f t="shared" si="235"/>
        <v>0</v>
      </c>
      <c r="AD493" s="161">
        <f t="shared" si="235"/>
        <v>0</v>
      </c>
      <c r="AE493" s="161">
        <f t="shared" si="235"/>
        <v>0</v>
      </c>
      <c r="AF493" s="161">
        <f t="shared" si="235"/>
        <v>0</v>
      </c>
      <c r="AG493" s="161">
        <f t="shared" si="235"/>
        <v>0</v>
      </c>
      <c r="AH493" s="161">
        <f t="shared" si="235"/>
        <v>0</v>
      </c>
      <c r="AI493" s="161">
        <f t="shared" si="235"/>
        <v>0</v>
      </c>
      <c r="AJ493" s="161">
        <f t="shared" si="235"/>
        <v>0</v>
      </c>
      <c r="AK493" s="161">
        <f t="shared" si="235"/>
        <v>0</v>
      </c>
      <c r="AL493" s="161">
        <f t="shared" si="235"/>
        <v>0</v>
      </c>
      <c r="AM493" s="161">
        <f t="shared" si="235"/>
        <v>0</v>
      </c>
      <c r="AN493" s="161">
        <f t="shared" si="235"/>
        <v>0</v>
      </c>
      <c r="AO493" s="161">
        <f t="shared" si="235"/>
        <v>0</v>
      </c>
      <c r="AP493" s="161">
        <f t="shared" si="235"/>
        <v>0</v>
      </c>
    </row>
    <row r="494" spans="1:42" x14ac:dyDescent="0.2">
      <c r="A494" s="4">
        <f t="shared" si="233"/>
        <v>5</v>
      </c>
      <c r="B494" s="151">
        <f t="shared" si="230"/>
        <v>0</v>
      </c>
      <c r="C494" s="161">
        <f t="shared" ref="C494:AP494" si="236">LOOKUP(C482,$B$447:$AP$447,$B$448:$AP$448)*$B687/100</f>
        <v>0</v>
      </c>
      <c r="D494" s="161">
        <f t="shared" si="236"/>
        <v>0</v>
      </c>
      <c r="E494" s="161">
        <f t="shared" si="236"/>
        <v>0</v>
      </c>
      <c r="F494" s="161">
        <f t="shared" si="236"/>
        <v>0</v>
      </c>
      <c r="G494" s="161">
        <f t="shared" si="236"/>
        <v>0</v>
      </c>
      <c r="H494" s="161">
        <f t="shared" si="236"/>
        <v>0</v>
      </c>
      <c r="I494" s="161">
        <f t="shared" si="236"/>
        <v>0</v>
      </c>
      <c r="J494" s="161">
        <f t="shared" si="236"/>
        <v>0</v>
      </c>
      <c r="K494" s="161">
        <f t="shared" si="236"/>
        <v>0</v>
      </c>
      <c r="L494" s="161">
        <f t="shared" si="236"/>
        <v>0</v>
      </c>
      <c r="M494" s="161">
        <f t="shared" si="236"/>
        <v>0</v>
      </c>
      <c r="N494" s="161">
        <f t="shared" si="236"/>
        <v>0</v>
      </c>
      <c r="O494" s="161">
        <f t="shared" si="236"/>
        <v>0</v>
      </c>
      <c r="P494" s="161">
        <f t="shared" si="236"/>
        <v>0</v>
      </c>
      <c r="Q494" s="161">
        <f t="shared" si="236"/>
        <v>0</v>
      </c>
      <c r="R494" s="161">
        <f t="shared" si="236"/>
        <v>0</v>
      </c>
      <c r="S494" s="161">
        <f t="shared" si="236"/>
        <v>0</v>
      </c>
      <c r="T494" s="161">
        <f t="shared" si="236"/>
        <v>0</v>
      </c>
      <c r="U494" s="161">
        <f t="shared" si="236"/>
        <v>0</v>
      </c>
      <c r="V494" s="161">
        <f t="shared" si="236"/>
        <v>0</v>
      </c>
      <c r="W494" s="161">
        <f t="shared" si="236"/>
        <v>0</v>
      </c>
      <c r="X494" s="161">
        <f t="shared" si="236"/>
        <v>0</v>
      </c>
      <c r="Y494" s="161">
        <f t="shared" si="236"/>
        <v>0</v>
      </c>
      <c r="Z494" s="161">
        <f t="shared" si="236"/>
        <v>0</v>
      </c>
      <c r="AA494" s="161">
        <f t="shared" si="236"/>
        <v>0</v>
      </c>
      <c r="AB494" s="161">
        <f t="shared" si="236"/>
        <v>0</v>
      </c>
      <c r="AC494" s="161">
        <f t="shared" si="236"/>
        <v>0</v>
      </c>
      <c r="AD494" s="161">
        <f t="shared" si="236"/>
        <v>0</v>
      </c>
      <c r="AE494" s="161">
        <f t="shared" si="236"/>
        <v>0</v>
      </c>
      <c r="AF494" s="161">
        <f t="shared" si="236"/>
        <v>0</v>
      </c>
      <c r="AG494" s="161">
        <f t="shared" si="236"/>
        <v>0</v>
      </c>
      <c r="AH494" s="161">
        <f t="shared" si="236"/>
        <v>0</v>
      </c>
      <c r="AI494" s="161">
        <f t="shared" si="236"/>
        <v>0</v>
      </c>
      <c r="AJ494" s="161">
        <f t="shared" si="236"/>
        <v>0</v>
      </c>
      <c r="AK494" s="161">
        <f t="shared" si="236"/>
        <v>0</v>
      </c>
      <c r="AL494" s="161">
        <f t="shared" si="236"/>
        <v>0</v>
      </c>
      <c r="AM494" s="161">
        <f t="shared" si="236"/>
        <v>0</v>
      </c>
      <c r="AN494" s="161">
        <f t="shared" si="236"/>
        <v>0</v>
      </c>
      <c r="AO494" s="161">
        <f t="shared" si="236"/>
        <v>0</v>
      </c>
      <c r="AP494" s="161">
        <f t="shared" si="236"/>
        <v>0</v>
      </c>
    </row>
    <row r="495" spans="1:42" x14ac:dyDescent="0.2">
      <c r="A495" s="4">
        <f t="shared" si="233"/>
        <v>6</v>
      </c>
      <c r="B495" s="151">
        <f t="shared" si="230"/>
        <v>0</v>
      </c>
      <c r="C495" s="161">
        <f t="shared" ref="C495:AP495" si="237">LOOKUP(C483,$B$447:$AP$447,$B$448:$AP$448)*$B688/100</f>
        <v>0</v>
      </c>
      <c r="D495" s="161">
        <f t="shared" si="237"/>
        <v>0</v>
      </c>
      <c r="E495" s="161">
        <f t="shared" si="237"/>
        <v>0</v>
      </c>
      <c r="F495" s="161">
        <f t="shared" si="237"/>
        <v>0</v>
      </c>
      <c r="G495" s="161">
        <f t="shared" si="237"/>
        <v>0</v>
      </c>
      <c r="H495" s="161">
        <f t="shared" si="237"/>
        <v>0</v>
      </c>
      <c r="I495" s="161">
        <f t="shared" si="237"/>
        <v>0</v>
      </c>
      <c r="J495" s="161">
        <f t="shared" si="237"/>
        <v>0</v>
      </c>
      <c r="K495" s="161">
        <f t="shared" si="237"/>
        <v>0</v>
      </c>
      <c r="L495" s="161">
        <f t="shared" si="237"/>
        <v>0</v>
      </c>
      <c r="M495" s="161">
        <f t="shared" si="237"/>
        <v>0</v>
      </c>
      <c r="N495" s="161">
        <f t="shared" si="237"/>
        <v>0</v>
      </c>
      <c r="O495" s="161">
        <f t="shared" si="237"/>
        <v>0</v>
      </c>
      <c r="P495" s="161">
        <f t="shared" si="237"/>
        <v>0</v>
      </c>
      <c r="Q495" s="161">
        <f t="shared" si="237"/>
        <v>0</v>
      </c>
      <c r="R495" s="161">
        <f t="shared" si="237"/>
        <v>0</v>
      </c>
      <c r="S495" s="161">
        <f t="shared" si="237"/>
        <v>0</v>
      </c>
      <c r="T495" s="161">
        <f t="shared" si="237"/>
        <v>0</v>
      </c>
      <c r="U495" s="161">
        <f t="shared" si="237"/>
        <v>0</v>
      </c>
      <c r="V495" s="161">
        <f t="shared" si="237"/>
        <v>0</v>
      </c>
      <c r="W495" s="161">
        <f t="shared" si="237"/>
        <v>0</v>
      </c>
      <c r="X495" s="161">
        <f t="shared" si="237"/>
        <v>0</v>
      </c>
      <c r="Y495" s="161">
        <f t="shared" si="237"/>
        <v>0</v>
      </c>
      <c r="Z495" s="161">
        <f t="shared" si="237"/>
        <v>0</v>
      </c>
      <c r="AA495" s="161">
        <f t="shared" si="237"/>
        <v>0</v>
      </c>
      <c r="AB495" s="161">
        <f t="shared" si="237"/>
        <v>0</v>
      </c>
      <c r="AC495" s="161">
        <f t="shared" si="237"/>
        <v>0</v>
      </c>
      <c r="AD495" s="161">
        <f t="shared" si="237"/>
        <v>0</v>
      </c>
      <c r="AE495" s="161">
        <f t="shared" si="237"/>
        <v>0</v>
      </c>
      <c r="AF495" s="161">
        <f t="shared" si="237"/>
        <v>0</v>
      </c>
      <c r="AG495" s="161">
        <f t="shared" si="237"/>
        <v>0</v>
      </c>
      <c r="AH495" s="161">
        <f t="shared" si="237"/>
        <v>0</v>
      </c>
      <c r="AI495" s="161">
        <f t="shared" si="237"/>
        <v>0</v>
      </c>
      <c r="AJ495" s="161">
        <f t="shared" si="237"/>
        <v>0</v>
      </c>
      <c r="AK495" s="161">
        <f t="shared" si="237"/>
        <v>0</v>
      </c>
      <c r="AL495" s="161">
        <f t="shared" si="237"/>
        <v>0</v>
      </c>
      <c r="AM495" s="161">
        <f t="shared" si="237"/>
        <v>0</v>
      </c>
      <c r="AN495" s="161">
        <f t="shared" si="237"/>
        <v>0</v>
      </c>
      <c r="AO495" s="161">
        <f t="shared" si="237"/>
        <v>0</v>
      </c>
      <c r="AP495" s="161">
        <f t="shared" si="237"/>
        <v>0</v>
      </c>
    </row>
    <row r="496" spans="1:42" x14ac:dyDescent="0.2">
      <c r="A496" s="4">
        <f t="shared" si="233"/>
        <v>7</v>
      </c>
      <c r="B496" s="151">
        <f t="shared" si="230"/>
        <v>0</v>
      </c>
      <c r="C496" s="161">
        <f t="shared" ref="C496:AP496" si="238">LOOKUP(C484,$B$447:$AP$447,$B$448:$AP$448)*$B689/100</f>
        <v>0</v>
      </c>
      <c r="D496" s="161">
        <f t="shared" si="238"/>
        <v>0</v>
      </c>
      <c r="E496" s="161">
        <f t="shared" si="238"/>
        <v>0</v>
      </c>
      <c r="F496" s="161">
        <f t="shared" si="238"/>
        <v>0</v>
      </c>
      <c r="G496" s="161">
        <f t="shared" si="238"/>
        <v>0</v>
      </c>
      <c r="H496" s="161">
        <f t="shared" si="238"/>
        <v>0</v>
      </c>
      <c r="I496" s="161">
        <f t="shared" si="238"/>
        <v>0</v>
      </c>
      <c r="J496" s="161">
        <f t="shared" si="238"/>
        <v>0</v>
      </c>
      <c r="K496" s="161">
        <f t="shared" si="238"/>
        <v>0</v>
      </c>
      <c r="L496" s="161">
        <f t="shared" si="238"/>
        <v>0</v>
      </c>
      <c r="M496" s="161">
        <f t="shared" si="238"/>
        <v>0</v>
      </c>
      <c r="N496" s="161">
        <f t="shared" si="238"/>
        <v>0</v>
      </c>
      <c r="O496" s="161">
        <f t="shared" si="238"/>
        <v>0</v>
      </c>
      <c r="P496" s="161">
        <f t="shared" si="238"/>
        <v>0</v>
      </c>
      <c r="Q496" s="161">
        <f t="shared" si="238"/>
        <v>0</v>
      </c>
      <c r="R496" s="161">
        <f t="shared" si="238"/>
        <v>0</v>
      </c>
      <c r="S496" s="161">
        <f t="shared" si="238"/>
        <v>0</v>
      </c>
      <c r="T496" s="161">
        <f t="shared" si="238"/>
        <v>0</v>
      </c>
      <c r="U496" s="161">
        <f t="shared" si="238"/>
        <v>0</v>
      </c>
      <c r="V496" s="161">
        <f t="shared" si="238"/>
        <v>0</v>
      </c>
      <c r="W496" s="161">
        <f t="shared" si="238"/>
        <v>0</v>
      </c>
      <c r="X496" s="161">
        <f t="shared" si="238"/>
        <v>0</v>
      </c>
      <c r="Y496" s="161">
        <f t="shared" si="238"/>
        <v>0</v>
      </c>
      <c r="Z496" s="161">
        <f t="shared" si="238"/>
        <v>0</v>
      </c>
      <c r="AA496" s="161">
        <f t="shared" si="238"/>
        <v>0</v>
      </c>
      <c r="AB496" s="161">
        <f t="shared" si="238"/>
        <v>0</v>
      </c>
      <c r="AC496" s="161">
        <f t="shared" si="238"/>
        <v>0</v>
      </c>
      <c r="AD496" s="161">
        <f t="shared" si="238"/>
        <v>0</v>
      </c>
      <c r="AE496" s="161">
        <f t="shared" si="238"/>
        <v>0</v>
      </c>
      <c r="AF496" s="161">
        <f t="shared" si="238"/>
        <v>0</v>
      </c>
      <c r="AG496" s="161">
        <f t="shared" si="238"/>
        <v>0</v>
      </c>
      <c r="AH496" s="161">
        <f t="shared" si="238"/>
        <v>0</v>
      </c>
      <c r="AI496" s="161">
        <f t="shared" si="238"/>
        <v>0</v>
      </c>
      <c r="AJ496" s="161">
        <f t="shared" si="238"/>
        <v>0</v>
      </c>
      <c r="AK496" s="161">
        <f t="shared" si="238"/>
        <v>0</v>
      </c>
      <c r="AL496" s="161">
        <f t="shared" si="238"/>
        <v>0</v>
      </c>
      <c r="AM496" s="161">
        <f t="shared" si="238"/>
        <v>0</v>
      </c>
      <c r="AN496" s="161">
        <f t="shared" si="238"/>
        <v>0</v>
      </c>
      <c r="AO496" s="161">
        <f t="shared" si="238"/>
        <v>0</v>
      </c>
      <c r="AP496" s="161">
        <f t="shared" si="238"/>
        <v>0</v>
      </c>
    </row>
    <row r="497" spans="1:42" x14ac:dyDescent="0.2">
      <c r="A497" s="4">
        <f t="shared" si="233"/>
        <v>8</v>
      </c>
      <c r="B497" s="151">
        <f t="shared" si="230"/>
        <v>0</v>
      </c>
      <c r="C497" s="161">
        <f t="shared" ref="C497:AP497" si="239">LOOKUP(C485,$B$447:$AP$447,$B$448:$AP$448)*$B690/100</f>
        <v>0</v>
      </c>
      <c r="D497" s="161">
        <f t="shared" si="239"/>
        <v>0</v>
      </c>
      <c r="E497" s="161">
        <f t="shared" si="239"/>
        <v>0</v>
      </c>
      <c r="F497" s="161">
        <f t="shared" si="239"/>
        <v>0</v>
      </c>
      <c r="G497" s="161">
        <f t="shared" si="239"/>
        <v>0</v>
      </c>
      <c r="H497" s="161">
        <f t="shared" si="239"/>
        <v>0</v>
      </c>
      <c r="I497" s="161">
        <f t="shared" si="239"/>
        <v>0</v>
      </c>
      <c r="J497" s="161">
        <f t="shared" si="239"/>
        <v>0</v>
      </c>
      <c r="K497" s="161">
        <f t="shared" si="239"/>
        <v>0</v>
      </c>
      <c r="L497" s="161">
        <f t="shared" si="239"/>
        <v>0</v>
      </c>
      <c r="M497" s="161">
        <f t="shared" si="239"/>
        <v>0</v>
      </c>
      <c r="N497" s="161">
        <f t="shared" si="239"/>
        <v>0</v>
      </c>
      <c r="O497" s="161">
        <f t="shared" si="239"/>
        <v>0</v>
      </c>
      <c r="P497" s="161">
        <f t="shared" si="239"/>
        <v>0</v>
      </c>
      <c r="Q497" s="161">
        <f t="shared" si="239"/>
        <v>0</v>
      </c>
      <c r="R497" s="161">
        <f t="shared" si="239"/>
        <v>0</v>
      </c>
      <c r="S497" s="161">
        <f t="shared" si="239"/>
        <v>0</v>
      </c>
      <c r="T497" s="161">
        <f t="shared" si="239"/>
        <v>0</v>
      </c>
      <c r="U497" s="161">
        <f t="shared" si="239"/>
        <v>0</v>
      </c>
      <c r="V497" s="161">
        <f t="shared" si="239"/>
        <v>0</v>
      </c>
      <c r="W497" s="161">
        <f t="shared" si="239"/>
        <v>0</v>
      </c>
      <c r="X497" s="161">
        <f t="shared" si="239"/>
        <v>0</v>
      </c>
      <c r="Y497" s="161">
        <f t="shared" si="239"/>
        <v>0</v>
      </c>
      <c r="Z497" s="161">
        <f t="shared" si="239"/>
        <v>0</v>
      </c>
      <c r="AA497" s="161">
        <f t="shared" si="239"/>
        <v>0</v>
      </c>
      <c r="AB497" s="161">
        <f t="shared" si="239"/>
        <v>0</v>
      </c>
      <c r="AC497" s="161">
        <f t="shared" si="239"/>
        <v>0</v>
      </c>
      <c r="AD497" s="161">
        <f t="shared" si="239"/>
        <v>0</v>
      </c>
      <c r="AE497" s="161">
        <f t="shared" si="239"/>
        <v>0</v>
      </c>
      <c r="AF497" s="161">
        <f t="shared" si="239"/>
        <v>0</v>
      </c>
      <c r="AG497" s="161">
        <f t="shared" si="239"/>
        <v>0</v>
      </c>
      <c r="AH497" s="161">
        <f t="shared" si="239"/>
        <v>0</v>
      </c>
      <c r="AI497" s="161">
        <f t="shared" si="239"/>
        <v>0</v>
      </c>
      <c r="AJ497" s="161">
        <f t="shared" si="239"/>
        <v>0</v>
      </c>
      <c r="AK497" s="161">
        <f t="shared" si="239"/>
        <v>0</v>
      </c>
      <c r="AL497" s="161">
        <f t="shared" si="239"/>
        <v>0</v>
      </c>
      <c r="AM497" s="161">
        <f t="shared" si="239"/>
        <v>0</v>
      </c>
      <c r="AN497" s="161">
        <f t="shared" si="239"/>
        <v>0</v>
      </c>
      <c r="AO497" s="161">
        <f t="shared" si="239"/>
        <v>0</v>
      </c>
      <c r="AP497" s="161">
        <f t="shared" si="239"/>
        <v>0</v>
      </c>
    </row>
    <row r="498" spans="1:42" x14ac:dyDescent="0.2">
      <c r="A498" s="4">
        <f>A497+1</f>
        <v>9</v>
      </c>
      <c r="B498" s="151">
        <f t="shared" si="230"/>
        <v>0</v>
      </c>
      <c r="C498" s="161">
        <f t="shared" ref="C498:AP498" si="240">LOOKUP(C486,$B$447:$AP$447,$B$448:$AP$448)*$B691/100</f>
        <v>0</v>
      </c>
      <c r="D498" s="161">
        <f t="shared" si="240"/>
        <v>0</v>
      </c>
      <c r="E498" s="161">
        <f t="shared" si="240"/>
        <v>0</v>
      </c>
      <c r="F498" s="161">
        <f t="shared" si="240"/>
        <v>0</v>
      </c>
      <c r="G498" s="161">
        <f t="shared" si="240"/>
        <v>0</v>
      </c>
      <c r="H498" s="161">
        <f t="shared" si="240"/>
        <v>0</v>
      </c>
      <c r="I498" s="161">
        <f t="shared" si="240"/>
        <v>0</v>
      </c>
      <c r="J498" s="161">
        <f t="shared" si="240"/>
        <v>0</v>
      </c>
      <c r="K498" s="161">
        <f t="shared" si="240"/>
        <v>0</v>
      </c>
      <c r="L498" s="161">
        <f t="shared" si="240"/>
        <v>0</v>
      </c>
      <c r="M498" s="161">
        <f t="shared" si="240"/>
        <v>0</v>
      </c>
      <c r="N498" s="161">
        <f t="shared" si="240"/>
        <v>0</v>
      </c>
      <c r="O498" s="161">
        <f t="shared" si="240"/>
        <v>0</v>
      </c>
      <c r="P498" s="161">
        <f t="shared" si="240"/>
        <v>0</v>
      </c>
      <c r="Q498" s="161">
        <f t="shared" si="240"/>
        <v>0</v>
      </c>
      <c r="R498" s="161">
        <f t="shared" si="240"/>
        <v>0</v>
      </c>
      <c r="S498" s="161">
        <f t="shared" si="240"/>
        <v>0</v>
      </c>
      <c r="T498" s="161">
        <f t="shared" si="240"/>
        <v>0</v>
      </c>
      <c r="U498" s="161">
        <f t="shared" si="240"/>
        <v>0</v>
      </c>
      <c r="V498" s="161">
        <f t="shared" si="240"/>
        <v>0</v>
      </c>
      <c r="W498" s="161">
        <f t="shared" si="240"/>
        <v>0</v>
      </c>
      <c r="X498" s="161">
        <f t="shared" si="240"/>
        <v>0</v>
      </c>
      <c r="Y498" s="161">
        <f t="shared" si="240"/>
        <v>0</v>
      </c>
      <c r="Z498" s="161">
        <f t="shared" si="240"/>
        <v>0</v>
      </c>
      <c r="AA498" s="161">
        <f t="shared" si="240"/>
        <v>0</v>
      </c>
      <c r="AB498" s="161">
        <f t="shared" si="240"/>
        <v>0</v>
      </c>
      <c r="AC498" s="161">
        <f t="shared" si="240"/>
        <v>0</v>
      </c>
      <c r="AD498" s="161">
        <f t="shared" si="240"/>
        <v>0</v>
      </c>
      <c r="AE498" s="161">
        <f t="shared" si="240"/>
        <v>0</v>
      </c>
      <c r="AF498" s="161">
        <f t="shared" si="240"/>
        <v>0</v>
      </c>
      <c r="AG498" s="161">
        <f t="shared" si="240"/>
        <v>0</v>
      </c>
      <c r="AH498" s="161">
        <f t="shared" si="240"/>
        <v>0</v>
      </c>
      <c r="AI498" s="161">
        <f t="shared" si="240"/>
        <v>0</v>
      </c>
      <c r="AJ498" s="161">
        <f t="shared" si="240"/>
        <v>0</v>
      </c>
      <c r="AK498" s="161">
        <f t="shared" si="240"/>
        <v>0</v>
      </c>
      <c r="AL498" s="161">
        <f t="shared" si="240"/>
        <v>0</v>
      </c>
      <c r="AM498" s="161">
        <f t="shared" si="240"/>
        <v>0</v>
      </c>
      <c r="AN498" s="161">
        <f t="shared" si="240"/>
        <v>0</v>
      </c>
      <c r="AO498" s="161">
        <f t="shared" si="240"/>
        <v>0</v>
      </c>
      <c r="AP498" s="161">
        <f t="shared" si="240"/>
        <v>0</v>
      </c>
    </row>
    <row r="499" spans="1:42" x14ac:dyDescent="0.2">
      <c r="A499" s="4">
        <f t="shared" ref="A499" si="241">A498+1</f>
        <v>10</v>
      </c>
      <c r="B499" s="151">
        <f t="shared" si="230"/>
        <v>0</v>
      </c>
      <c r="C499" s="161">
        <f t="shared" ref="C499:AP499" si="242">LOOKUP(C487,$B$447:$AP$447,$B$448:$AP$448)*$B692/100</f>
        <v>0</v>
      </c>
      <c r="D499" s="161">
        <f t="shared" si="242"/>
        <v>0</v>
      </c>
      <c r="E499" s="161">
        <f t="shared" si="242"/>
        <v>0</v>
      </c>
      <c r="F499" s="161">
        <f t="shared" si="242"/>
        <v>0</v>
      </c>
      <c r="G499" s="161">
        <f t="shared" si="242"/>
        <v>0</v>
      </c>
      <c r="H499" s="161">
        <f t="shared" si="242"/>
        <v>0</v>
      </c>
      <c r="I499" s="161">
        <f t="shared" si="242"/>
        <v>0</v>
      </c>
      <c r="J499" s="161">
        <f t="shared" si="242"/>
        <v>0</v>
      </c>
      <c r="K499" s="161">
        <f t="shared" si="242"/>
        <v>0</v>
      </c>
      <c r="L499" s="161">
        <f t="shared" si="242"/>
        <v>0</v>
      </c>
      <c r="M499" s="161">
        <f t="shared" si="242"/>
        <v>0</v>
      </c>
      <c r="N499" s="161">
        <f t="shared" si="242"/>
        <v>0</v>
      </c>
      <c r="O499" s="161">
        <f t="shared" si="242"/>
        <v>0</v>
      </c>
      <c r="P499" s="161">
        <f t="shared" si="242"/>
        <v>0</v>
      </c>
      <c r="Q499" s="161">
        <f t="shared" si="242"/>
        <v>0</v>
      </c>
      <c r="R499" s="161">
        <f t="shared" si="242"/>
        <v>0</v>
      </c>
      <c r="S499" s="161">
        <f t="shared" si="242"/>
        <v>0</v>
      </c>
      <c r="T499" s="161">
        <f t="shared" si="242"/>
        <v>0</v>
      </c>
      <c r="U499" s="161">
        <f t="shared" si="242"/>
        <v>0</v>
      </c>
      <c r="V499" s="161">
        <f t="shared" si="242"/>
        <v>0</v>
      </c>
      <c r="W499" s="161">
        <f t="shared" si="242"/>
        <v>0</v>
      </c>
      <c r="X499" s="161">
        <f t="shared" si="242"/>
        <v>0</v>
      </c>
      <c r="Y499" s="161">
        <f t="shared" si="242"/>
        <v>0</v>
      </c>
      <c r="Z499" s="161">
        <f t="shared" si="242"/>
        <v>0</v>
      </c>
      <c r="AA499" s="161">
        <f t="shared" si="242"/>
        <v>0</v>
      </c>
      <c r="AB499" s="161">
        <f t="shared" si="242"/>
        <v>0</v>
      </c>
      <c r="AC499" s="161">
        <f t="shared" si="242"/>
        <v>0</v>
      </c>
      <c r="AD499" s="161">
        <f t="shared" si="242"/>
        <v>0</v>
      </c>
      <c r="AE499" s="161">
        <f t="shared" si="242"/>
        <v>0</v>
      </c>
      <c r="AF499" s="161">
        <f t="shared" si="242"/>
        <v>0</v>
      </c>
      <c r="AG499" s="161">
        <f t="shared" si="242"/>
        <v>0</v>
      </c>
      <c r="AH499" s="161">
        <f t="shared" si="242"/>
        <v>0</v>
      </c>
      <c r="AI499" s="161">
        <f t="shared" si="242"/>
        <v>0</v>
      </c>
      <c r="AJ499" s="161">
        <f t="shared" si="242"/>
        <v>0</v>
      </c>
      <c r="AK499" s="161">
        <f t="shared" si="242"/>
        <v>0</v>
      </c>
      <c r="AL499" s="161">
        <f t="shared" si="242"/>
        <v>0</v>
      </c>
      <c r="AM499" s="161">
        <f t="shared" si="242"/>
        <v>0</v>
      </c>
      <c r="AN499" s="161">
        <f t="shared" si="242"/>
        <v>0</v>
      </c>
      <c r="AO499" s="161">
        <f t="shared" si="242"/>
        <v>0</v>
      </c>
      <c r="AP499" s="161">
        <f t="shared" si="242"/>
        <v>0</v>
      </c>
    </row>
    <row r="500" spans="1:42" x14ac:dyDescent="0.2">
      <c r="A500" s="27" t="s">
        <v>13</v>
      </c>
      <c r="B500" s="15"/>
      <c r="C500" s="161">
        <f>SUM(C490:C499)</f>
        <v>0</v>
      </c>
      <c r="D500" s="161">
        <f t="shared" ref="D500:AP500" si="243">SUM(D490:D499)</f>
        <v>0</v>
      </c>
      <c r="E500" s="161">
        <f t="shared" si="243"/>
        <v>0</v>
      </c>
      <c r="F500" s="161">
        <f t="shared" si="243"/>
        <v>0</v>
      </c>
      <c r="G500" s="161">
        <f t="shared" si="243"/>
        <v>0</v>
      </c>
      <c r="H500" s="161">
        <f t="shared" si="243"/>
        <v>0</v>
      </c>
      <c r="I500" s="161">
        <f t="shared" si="243"/>
        <v>0</v>
      </c>
      <c r="J500" s="161">
        <f t="shared" si="243"/>
        <v>0</v>
      </c>
      <c r="K500" s="161">
        <f t="shared" si="243"/>
        <v>0</v>
      </c>
      <c r="L500" s="161">
        <f t="shared" si="243"/>
        <v>0</v>
      </c>
      <c r="M500" s="161">
        <f t="shared" si="243"/>
        <v>0</v>
      </c>
      <c r="N500" s="161">
        <f t="shared" si="243"/>
        <v>0</v>
      </c>
      <c r="O500" s="161">
        <f t="shared" si="243"/>
        <v>0</v>
      </c>
      <c r="P500" s="161">
        <f t="shared" si="243"/>
        <v>0</v>
      </c>
      <c r="Q500" s="161">
        <f t="shared" si="243"/>
        <v>0</v>
      </c>
      <c r="R500" s="161">
        <f t="shared" si="243"/>
        <v>0</v>
      </c>
      <c r="S500" s="161">
        <f t="shared" si="243"/>
        <v>0</v>
      </c>
      <c r="T500" s="161">
        <f t="shared" si="243"/>
        <v>0</v>
      </c>
      <c r="U500" s="161">
        <f t="shared" si="243"/>
        <v>0</v>
      </c>
      <c r="V500" s="161">
        <f t="shared" si="243"/>
        <v>0</v>
      </c>
      <c r="W500" s="161">
        <f t="shared" si="243"/>
        <v>0</v>
      </c>
      <c r="X500" s="161">
        <f t="shared" si="243"/>
        <v>0</v>
      </c>
      <c r="Y500" s="161">
        <f t="shared" si="243"/>
        <v>0</v>
      </c>
      <c r="Z500" s="161">
        <f t="shared" si="243"/>
        <v>0</v>
      </c>
      <c r="AA500" s="161">
        <f t="shared" si="243"/>
        <v>0</v>
      </c>
      <c r="AB500" s="161">
        <f t="shared" si="243"/>
        <v>0</v>
      </c>
      <c r="AC500" s="161">
        <f t="shared" si="243"/>
        <v>0</v>
      </c>
      <c r="AD500" s="161">
        <f t="shared" si="243"/>
        <v>0</v>
      </c>
      <c r="AE500" s="161">
        <f t="shared" si="243"/>
        <v>0</v>
      </c>
      <c r="AF500" s="161">
        <f t="shared" si="243"/>
        <v>0</v>
      </c>
      <c r="AG500" s="161">
        <f t="shared" si="243"/>
        <v>0</v>
      </c>
      <c r="AH500" s="161">
        <f t="shared" si="243"/>
        <v>0</v>
      </c>
      <c r="AI500" s="161">
        <f t="shared" si="243"/>
        <v>0</v>
      </c>
      <c r="AJ500" s="161">
        <f t="shared" si="243"/>
        <v>0</v>
      </c>
      <c r="AK500" s="161">
        <f t="shared" si="243"/>
        <v>0</v>
      </c>
      <c r="AL500" s="161">
        <f t="shared" si="243"/>
        <v>0</v>
      </c>
      <c r="AM500" s="161">
        <f t="shared" si="243"/>
        <v>0</v>
      </c>
      <c r="AN500" s="161">
        <f t="shared" si="243"/>
        <v>0</v>
      </c>
      <c r="AO500" s="161">
        <f t="shared" si="243"/>
        <v>0</v>
      </c>
      <c r="AP500" s="161">
        <f t="shared" si="243"/>
        <v>0</v>
      </c>
    </row>
    <row r="501" spans="1:42" x14ac:dyDescent="0.2">
      <c r="A501" s="27"/>
      <c r="B501" s="15"/>
      <c r="C501" s="161"/>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5"/>
    </row>
    <row r="502" spans="1:42" x14ac:dyDescent="0.2">
      <c r="A502" s="18" t="s">
        <v>91</v>
      </c>
      <c r="C502" s="161"/>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5"/>
    </row>
    <row r="503" spans="1:42" x14ac:dyDescent="0.2">
      <c r="A503" s="22" t="s">
        <v>73</v>
      </c>
      <c r="C503" s="161"/>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5"/>
    </row>
    <row r="504" spans="1:42" x14ac:dyDescent="0.2">
      <c r="A504" s="4">
        <v>1</v>
      </c>
      <c r="C504" s="161">
        <f t="shared" ref="C504:AP504" si="244">C367</f>
        <v>0</v>
      </c>
      <c r="D504" s="161">
        <f t="shared" si="244"/>
        <v>0</v>
      </c>
      <c r="E504" s="161">
        <f t="shared" si="244"/>
        <v>0</v>
      </c>
      <c r="F504" s="161">
        <f t="shared" si="244"/>
        <v>0</v>
      </c>
      <c r="G504" s="161">
        <f t="shared" si="244"/>
        <v>0</v>
      </c>
      <c r="H504" s="161">
        <f t="shared" si="244"/>
        <v>0</v>
      </c>
      <c r="I504" s="161">
        <f t="shared" si="244"/>
        <v>0</v>
      </c>
      <c r="J504" s="161">
        <f t="shared" si="244"/>
        <v>0</v>
      </c>
      <c r="K504" s="161">
        <f t="shared" si="244"/>
        <v>0</v>
      </c>
      <c r="L504" s="161">
        <f t="shared" si="244"/>
        <v>0</v>
      </c>
      <c r="M504" s="161">
        <f t="shared" si="244"/>
        <v>0</v>
      </c>
      <c r="N504" s="161">
        <f t="shared" si="244"/>
        <v>0</v>
      </c>
      <c r="O504" s="161">
        <f t="shared" si="244"/>
        <v>0</v>
      </c>
      <c r="P504" s="161">
        <f t="shared" si="244"/>
        <v>0</v>
      </c>
      <c r="Q504" s="161">
        <f t="shared" si="244"/>
        <v>0</v>
      </c>
      <c r="R504" s="161">
        <f t="shared" si="244"/>
        <v>0</v>
      </c>
      <c r="S504" s="161">
        <f t="shared" si="244"/>
        <v>0</v>
      </c>
      <c r="T504" s="161">
        <f t="shared" si="244"/>
        <v>0</v>
      </c>
      <c r="U504" s="161">
        <f t="shared" si="244"/>
        <v>0</v>
      </c>
      <c r="V504" s="161">
        <f t="shared" si="244"/>
        <v>0</v>
      </c>
      <c r="W504" s="161">
        <f t="shared" si="244"/>
        <v>0</v>
      </c>
      <c r="X504" s="161">
        <f t="shared" si="244"/>
        <v>0</v>
      </c>
      <c r="Y504" s="161">
        <f t="shared" si="244"/>
        <v>0</v>
      </c>
      <c r="Z504" s="161">
        <f t="shared" si="244"/>
        <v>0</v>
      </c>
      <c r="AA504" s="161">
        <f t="shared" si="244"/>
        <v>0</v>
      </c>
      <c r="AB504" s="161">
        <f t="shared" si="244"/>
        <v>0</v>
      </c>
      <c r="AC504" s="161">
        <f t="shared" si="244"/>
        <v>0</v>
      </c>
      <c r="AD504" s="161">
        <f t="shared" si="244"/>
        <v>0</v>
      </c>
      <c r="AE504" s="161">
        <f t="shared" si="244"/>
        <v>0</v>
      </c>
      <c r="AF504" s="161">
        <f t="shared" si="244"/>
        <v>0</v>
      </c>
      <c r="AG504" s="161">
        <f t="shared" si="244"/>
        <v>0</v>
      </c>
      <c r="AH504" s="161">
        <f t="shared" si="244"/>
        <v>0</v>
      </c>
      <c r="AI504" s="161">
        <f t="shared" si="244"/>
        <v>0</v>
      </c>
      <c r="AJ504" s="161">
        <f t="shared" si="244"/>
        <v>0</v>
      </c>
      <c r="AK504" s="161">
        <f t="shared" si="244"/>
        <v>0</v>
      </c>
      <c r="AL504" s="161">
        <f t="shared" si="244"/>
        <v>0</v>
      </c>
      <c r="AM504" s="161">
        <f t="shared" si="244"/>
        <v>0</v>
      </c>
      <c r="AN504" s="161">
        <f t="shared" si="244"/>
        <v>0</v>
      </c>
      <c r="AO504" s="161">
        <f t="shared" si="244"/>
        <v>0</v>
      </c>
      <c r="AP504" s="161">
        <f t="shared" si="244"/>
        <v>0</v>
      </c>
    </row>
    <row r="505" spans="1:42" x14ac:dyDescent="0.2">
      <c r="A505" s="4">
        <f>A504+1</f>
        <v>2</v>
      </c>
      <c r="C505" s="161">
        <f t="shared" ref="C505:AP505" si="245">C368</f>
        <v>0</v>
      </c>
      <c r="D505" s="161">
        <f t="shared" si="245"/>
        <v>0</v>
      </c>
      <c r="E505" s="161">
        <f t="shared" si="245"/>
        <v>0</v>
      </c>
      <c r="F505" s="161">
        <f t="shared" si="245"/>
        <v>0</v>
      </c>
      <c r="G505" s="161">
        <f t="shared" si="245"/>
        <v>0</v>
      </c>
      <c r="H505" s="161">
        <f t="shared" si="245"/>
        <v>0</v>
      </c>
      <c r="I505" s="161">
        <f t="shared" si="245"/>
        <v>0</v>
      </c>
      <c r="J505" s="161">
        <f t="shared" si="245"/>
        <v>0</v>
      </c>
      <c r="K505" s="161">
        <f t="shared" si="245"/>
        <v>0</v>
      </c>
      <c r="L505" s="161">
        <f t="shared" si="245"/>
        <v>0</v>
      </c>
      <c r="M505" s="161">
        <f t="shared" si="245"/>
        <v>0</v>
      </c>
      <c r="N505" s="161">
        <f t="shared" si="245"/>
        <v>0</v>
      </c>
      <c r="O505" s="161">
        <f t="shared" si="245"/>
        <v>0</v>
      </c>
      <c r="P505" s="161">
        <f t="shared" si="245"/>
        <v>0</v>
      </c>
      <c r="Q505" s="161">
        <f t="shared" si="245"/>
        <v>0</v>
      </c>
      <c r="R505" s="161">
        <f t="shared" si="245"/>
        <v>0</v>
      </c>
      <c r="S505" s="161">
        <f t="shared" si="245"/>
        <v>0</v>
      </c>
      <c r="T505" s="161">
        <f t="shared" si="245"/>
        <v>0</v>
      </c>
      <c r="U505" s="161">
        <f t="shared" si="245"/>
        <v>0</v>
      </c>
      <c r="V505" s="161">
        <f t="shared" si="245"/>
        <v>0</v>
      </c>
      <c r="W505" s="161">
        <f t="shared" si="245"/>
        <v>0</v>
      </c>
      <c r="X505" s="161">
        <f t="shared" si="245"/>
        <v>0</v>
      </c>
      <c r="Y505" s="161">
        <f t="shared" si="245"/>
        <v>0</v>
      </c>
      <c r="Z505" s="161">
        <f t="shared" si="245"/>
        <v>0</v>
      </c>
      <c r="AA505" s="161">
        <f t="shared" si="245"/>
        <v>0</v>
      </c>
      <c r="AB505" s="161">
        <f t="shared" si="245"/>
        <v>0</v>
      </c>
      <c r="AC505" s="161">
        <f t="shared" si="245"/>
        <v>0</v>
      </c>
      <c r="AD505" s="161">
        <f t="shared" si="245"/>
        <v>0</v>
      </c>
      <c r="AE505" s="161">
        <f t="shared" si="245"/>
        <v>0</v>
      </c>
      <c r="AF505" s="161">
        <f t="shared" si="245"/>
        <v>0</v>
      </c>
      <c r="AG505" s="161">
        <f t="shared" si="245"/>
        <v>0</v>
      </c>
      <c r="AH505" s="161">
        <f t="shared" si="245"/>
        <v>0</v>
      </c>
      <c r="AI505" s="161">
        <f t="shared" si="245"/>
        <v>0</v>
      </c>
      <c r="AJ505" s="161">
        <f t="shared" si="245"/>
        <v>0</v>
      </c>
      <c r="AK505" s="161">
        <f t="shared" si="245"/>
        <v>0</v>
      </c>
      <c r="AL505" s="161">
        <f t="shared" si="245"/>
        <v>0</v>
      </c>
      <c r="AM505" s="161">
        <f t="shared" si="245"/>
        <v>0</v>
      </c>
      <c r="AN505" s="161">
        <f t="shared" si="245"/>
        <v>0</v>
      </c>
      <c r="AO505" s="161">
        <f t="shared" si="245"/>
        <v>0</v>
      </c>
      <c r="AP505" s="161">
        <f t="shared" si="245"/>
        <v>0</v>
      </c>
    </row>
    <row r="506" spans="1:42" x14ac:dyDescent="0.2">
      <c r="A506" s="4">
        <f t="shared" ref="A506:A511" si="246">A505+1</f>
        <v>3</v>
      </c>
      <c r="C506" s="161">
        <f t="shared" ref="C506:AP506" si="247">C369</f>
        <v>0</v>
      </c>
      <c r="D506" s="161">
        <f t="shared" si="247"/>
        <v>0</v>
      </c>
      <c r="E506" s="161">
        <f t="shared" si="247"/>
        <v>0</v>
      </c>
      <c r="F506" s="161">
        <f t="shared" si="247"/>
        <v>0</v>
      </c>
      <c r="G506" s="161">
        <f t="shared" si="247"/>
        <v>0</v>
      </c>
      <c r="H506" s="161">
        <f t="shared" si="247"/>
        <v>0</v>
      </c>
      <c r="I506" s="161">
        <f t="shared" si="247"/>
        <v>0</v>
      </c>
      <c r="J506" s="161">
        <f t="shared" si="247"/>
        <v>0</v>
      </c>
      <c r="K506" s="161">
        <f t="shared" si="247"/>
        <v>0</v>
      </c>
      <c r="L506" s="161">
        <f t="shared" si="247"/>
        <v>0</v>
      </c>
      <c r="M506" s="161">
        <f t="shared" si="247"/>
        <v>0</v>
      </c>
      <c r="N506" s="161">
        <f t="shared" si="247"/>
        <v>0</v>
      </c>
      <c r="O506" s="161">
        <f t="shared" si="247"/>
        <v>0</v>
      </c>
      <c r="P506" s="161">
        <f t="shared" si="247"/>
        <v>0</v>
      </c>
      <c r="Q506" s="161">
        <f t="shared" si="247"/>
        <v>0</v>
      </c>
      <c r="R506" s="161">
        <f t="shared" si="247"/>
        <v>0</v>
      </c>
      <c r="S506" s="161">
        <f t="shared" si="247"/>
        <v>0</v>
      </c>
      <c r="T506" s="161">
        <f t="shared" si="247"/>
        <v>0</v>
      </c>
      <c r="U506" s="161">
        <f t="shared" si="247"/>
        <v>0</v>
      </c>
      <c r="V506" s="161">
        <f t="shared" si="247"/>
        <v>0</v>
      </c>
      <c r="W506" s="161">
        <f t="shared" si="247"/>
        <v>0</v>
      </c>
      <c r="X506" s="161">
        <f t="shared" si="247"/>
        <v>0</v>
      </c>
      <c r="Y506" s="161">
        <f t="shared" si="247"/>
        <v>0</v>
      </c>
      <c r="Z506" s="161">
        <f t="shared" si="247"/>
        <v>0</v>
      </c>
      <c r="AA506" s="161">
        <f t="shared" si="247"/>
        <v>0</v>
      </c>
      <c r="AB506" s="161">
        <f t="shared" si="247"/>
        <v>0</v>
      </c>
      <c r="AC506" s="161">
        <f t="shared" si="247"/>
        <v>0</v>
      </c>
      <c r="AD506" s="161">
        <f t="shared" si="247"/>
        <v>0</v>
      </c>
      <c r="AE506" s="161">
        <f t="shared" si="247"/>
        <v>0</v>
      </c>
      <c r="AF506" s="161">
        <f t="shared" si="247"/>
        <v>0</v>
      </c>
      <c r="AG506" s="161">
        <f t="shared" si="247"/>
        <v>0</v>
      </c>
      <c r="AH506" s="161">
        <f t="shared" si="247"/>
        <v>0</v>
      </c>
      <c r="AI506" s="161">
        <f t="shared" si="247"/>
        <v>0</v>
      </c>
      <c r="AJ506" s="161">
        <f t="shared" si="247"/>
        <v>0</v>
      </c>
      <c r="AK506" s="161">
        <f t="shared" si="247"/>
        <v>0</v>
      </c>
      <c r="AL506" s="161">
        <f t="shared" si="247"/>
        <v>0</v>
      </c>
      <c r="AM506" s="161">
        <f t="shared" si="247"/>
        <v>0</v>
      </c>
      <c r="AN506" s="161">
        <f t="shared" si="247"/>
        <v>0</v>
      </c>
      <c r="AO506" s="161">
        <f t="shared" si="247"/>
        <v>0</v>
      </c>
      <c r="AP506" s="161">
        <f t="shared" si="247"/>
        <v>0</v>
      </c>
    </row>
    <row r="507" spans="1:42" x14ac:dyDescent="0.2">
      <c r="A507" s="4">
        <f t="shared" si="246"/>
        <v>4</v>
      </c>
      <c r="C507" s="161">
        <f t="shared" ref="C507:AP507" si="248">C370</f>
        <v>0</v>
      </c>
      <c r="D507" s="161">
        <f t="shared" si="248"/>
        <v>0</v>
      </c>
      <c r="E507" s="161">
        <f t="shared" si="248"/>
        <v>0</v>
      </c>
      <c r="F507" s="161">
        <f t="shared" si="248"/>
        <v>0</v>
      </c>
      <c r="G507" s="161">
        <f t="shared" si="248"/>
        <v>0</v>
      </c>
      <c r="H507" s="161">
        <f t="shared" si="248"/>
        <v>0</v>
      </c>
      <c r="I507" s="161">
        <f t="shared" si="248"/>
        <v>0</v>
      </c>
      <c r="J507" s="161">
        <f t="shared" si="248"/>
        <v>0</v>
      </c>
      <c r="K507" s="161">
        <f t="shared" si="248"/>
        <v>0</v>
      </c>
      <c r="L507" s="161">
        <f t="shared" si="248"/>
        <v>0</v>
      </c>
      <c r="M507" s="161">
        <f t="shared" si="248"/>
        <v>0</v>
      </c>
      <c r="N507" s="161">
        <f t="shared" si="248"/>
        <v>0</v>
      </c>
      <c r="O507" s="161">
        <f t="shared" si="248"/>
        <v>0</v>
      </c>
      <c r="P507" s="161">
        <f t="shared" si="248"/>
        <v>0</v>
      </c>
      <c r="Q507" s="161">
        <f t="shared" si="248"/>
        <v>0</v>
      </c>
      <c r="R507" s="161">
        <f t="shared" si="248"/>
        <v>0</v>
      </c>
      <c r="S507" s="161">
        <f t="shared" si="248"/>
        <v>0</v>
      </c>
      <c r="T507" s="161">
        <f t="shared" si="248"/>
        <v>0</v>
      </c>
      <c r="U507" s="161">
        <f t="shared" si="248"/>
        <v>0</v>
      </c>
      <c r="V507" s="161">
        <f t="shared" si="248"/>
        <v>0</v>
      </c>
      <c r="W507" s="161">
        <f t="shared" si="248"/>
        <v>0</v>
      </c>
      <c r="X507" s="161">
        <f t="shared" si="248"/>
        <v>0</v>
      </c>
      <c r="Y507" s="161">
        <f t="shared" si="248"/>
        <v>0</v>
      </c>
      <c r="Z507" s="161">
        <f t="shared" si="248"/>
        <v>0</v>
      </c>
      <c r="AA507" s="161">
        <f t="shared" si="248"/>
        <v>0</v>
      </c>
      <c r="AB507" s="161">
        <f t="shared" si="248"/>
        <v>0</v>
      </c>
      <c r="AC507" s="161">
        <f t="shared" si="248"/>
        <v>0</v>
      </c>
      <c r="AD507" s="161">
        <f t="shared" si="248"/>
        <v>0</v>
      </c>
      <c r="AE507" s="161">
        <f t="shared" si="248"/>
        <v>0</v>
      </c>
      <c r="AF507" s="161">
        <f t="shared" si="248"/>
        <v>0</v>
      </c>
      <c r="AG507" s="161">
        <f t="shared" si="248"/>
        <v>0</v>
      </c>
      <c r="AH507" s="161">
        <f t="shared" si="248"/>
        <v>0</v>
      </c>
      <c r="AI507" s="161">
        <f t="shared" si="248"/>
        <v>0</v>
      </c>
      <c r="AJ507" s="161">
        <f t="shared" si="248"/>
        <v>0</v>
      </c>
      <c r="AK507" s="161">
        <f t="shared" si="248"/>
        <v>0</v>
      </c>
      <c r="AL507" s="161">
        <f t="shared" si="248"/>
        <v>0</v>
      </c>
      <c r="AM507" s="161">
        <f t="shared" si="248"/>
        <v>0</v>
      </c>
      <c r="AN507" s="161">
        <f t="shared" si="248"/>
        <v>0</v>
      </c>
      <c r="AO507" s="161">
        <f t="shared" si="248"/>
        <v>0</v>
      </c>
      <c r="AP507" s="161">
        <f t="shared" si="248"/>
        <v>0</v>
      </c>
    </row>
    <row r="508" spans="1:42" x14ac:dyDescent="0.2">
      <c r="A508" s="4">
        <f t="shared" si="246"/>
        <v>5</v>
      </c>
      <c r="C508" s="161">
        <f t="shared" ref="C508:AP508" si="249">C371</f>
        <v>0</v>
      </c>
      <c r="D508" s="161">
        <f t="shared" si="249"/>
        <v>0</v>
      </c>
      <c r="E508" s="161">
        <f t="shared" si="249"/>
        <v>0</v>
      </c>
      <c r="F508" s="161">
        <f t="shared" si="249"/>
        <v>0</v>
      </c>
      <c r="G508" s="161">
        <f t="shared" si="249"/>
        <v>0</v>
      </c>
      <c r="H508" s="161">
        <f t="shared" si="249"/>
        <v>0</v>
      </c>
      <c r="I508" s="161">
        <f t="shared" si="249"/>
        <v>0</v>
      </c>
      <c r="J508" s="161">
        <f t="shared" si="249"/>
        <v>0</v>
      </c>
      <c r="K508" s="161">
        <f t="shared" si="249"/>
        <v>0</v>
      </c>
      <c r="L508" s="161">
        <f t="shared" si="249"/>
        <v>0</v>
      </c>
      <c r="M508" s="161">
        <f t="shared" si="249"/>
        <v>0</v>
      </c>
      <c r="N508" s="161">
        <f t="shared" si="249"/>
        <v>0</v>
      </c>
      <c r="O508" s="161">
        <f t="shared" si="249"/>
        <v>0</v>
      </c>
      <c r="P508" s="161">
        <f t="shared" si="249"/>
        <v>0</v>
      </c>
      <c r="Q508" s="161">
        <f t="shared" si="249"/>
        <v>0</v>
      </c>
      <c r="R508" s="161">
        <f t="shared" si="249"/>
        <v>0</v>
      </c>
      <c r="S508" s="161">
        <f t="shared" si="249"/>
        <v>0</v>
      </c>
      <c r="T508" s="161">
        <f t="shared" si="249"/>
        <v>0</v>
      </c>
      <c r="U508" s="161">
        <f t="shared" si="249"/>
        <v>0</v>
      </c>
      <c r="V508" s="161">
        <f t="shared" si="249"/>
        <v>0</v>
      </c>
      <c r="W508" s="161">
        <f t="shared" si="249"/>
        <v>0</v>
      </c>
      <c r="X508" s="161">
        <f t="shared" si="249"/>
        <v>0</v>
      </c>
      <c r="Y508" s="161">
        <f t="shared" si="249"/>
        <v>0</v>
      </c>
      <c r="Z508" s="161">
        <f t="shared" si="249"/>
        <v>0</v>
      </c>
      <c r="AA508" s="161">
        <f t="shared" si="249"/>
        <v>0</v>
      </c>
      <c r="AB508" s="161">
        <f t="shared" si="249"/>
        <v>0</v>
      </c>
      <c r="AC508" s="161">
        <f t="shared" si="249"/>
        <v>0</v>
      </c>
      <c r="AD508" s="161">
        <f t="shared" si="249"/>
        <v>0</v>
      </c>
      <c r="AE508" s="161">
        <f t="shared" si="249"/>
        <v>0</v>
      </c>
      <c r="AF508" s="161">
        <f t="shared" si="249"/>
        <v>0</v>
      </c>
      <c r="AG508" s="161">
        <f t="shared" si="249"/>
        <v>0</v>
      </c>
      <c r="AH508" s="161">
        <f t="shared" si="249"/>
        <v>0</v>
      </c>
      <c r="AI508" s="161">
        <f t="shared" si="249"/>
        <v>0</v>
      </c>
      <c r="AJ508" s="161">
        <f t="shared" si="249"/>
        <v>0</v>
      </c>
      <c r="AK508" s="161">
        <f t="shared" si="249"/>
        <v>0</v>
      </c>
      <c r="AL508" s="161">
        <f t="shared" si="249"/>
        <v>0</v>
      </c>
      <c r="AM508" s="161">
        <f t="shared" si="249"/>
        <v>0</v>
      </c>
      <c r="AN508" s="161">
        <f t="shared" si="249"/>
        <v>0</v>
      </c>
      <c r="AO508" s="161">
        <f t="shared" si="249"/>
        <v>0</v>
      </c>
      <c r="AP508" s="161">
        <f t="shared" si="249"/>
        <v>0</v>
      </c>
    </row>
    <row r="509" spans="1:42" x14ac:dyDescent="0.2">
      <c r="A509" s="4">
        <f t="shared" si="246"/>
        <v>6</v>
      </c>
      <c r="C509" s="161">
        <f t="shared" ref="C509:AP509" si="250">C372</f>
        <v>0</v>
      </c>
      <c r="D509" s="161">
        <f t="shared" si="250"/>
        <v>0</v>
      </c>
      <c r="E509" s="161">
        <f t="shared" si="250"/>
        <v>0</v>
      </c>
      <c r="F509" s="161">
        <f t="shared" si="250"/>
        <v>0</v>
      </c>
      <c r="G509" s="161">
        <f t="shared" si="250"/>
        <v>0</v>
      </c>
      <c r="H509" s="161">
        <f t="shared" si="250"/>
        <v>0</v>
      </c>
      <c r="I509" s="161">
        <f t="shared" si="250"/>
        <v>0</v>
      </c>
      <c r="J509" s="161">
        <f t="shared" si="250"/>
        <v>0</v>
      </c>
      <c r="K509" s="161">
        <f t="shared" si="250"/>
        <v>0</v>
      </c>
      <c r="L509" s="161">
        <f t="shared" si="250"/>
        <v>0</v>
      </c>
      <c r="M509" s="161">
        <f t="shared" si="250"/>
        <v>0</v>
      </c>
      <c r="N509" s="161">
        <f t="shared" si="250"/>
        <v>0</v>
      </c>
      <c r="O509" s="161">
        <f t="shared" si="250"/>
        <v>0</v>
      </c>
      <c r="P509" s="161">
        <f t="shared" si="250"/>
        <v>0</v>
      </c>
      <c r="Q509" s="161">
        <f t="shared" si="250"/>
        <v>0</v>
      </c>
      <c r="R509" s="161">
        <f t="shared" si="250"/>
        <v>0</v>
      </c>
      <c r="S509" s="161">
        <f t="shared" si="250"/>
        <v>0</v>
      </c>
      <c r="T509" s="161">
        <f t="shared" si="250"/>
        <v>0</v>
      </c>
      <c r="U509" s="161">
        <f t="shared" si="250"/>
        <v>0</v>
      </c>
      <c r="V509" s="161">
        <f t="shared" si="250"/>
        <v>0</v>
      </c>
      <c r="W509" s="161">
        <f t="shared" si="250"/>
        <v>0</v>
      </c>
      <c r="X509" s="161">
        <f t="shared" si="250"/>
        <v>0</v>
      </c>
      <c r="Y509" s="161">
        <f t="shared" si="250"/>
        <v>0</v>
      </c>
      <c r="Z509" s="161">
        <f t="shared" si="250"/>
        <v>0</v>
      </c>
      <c r="AA509" s="161">
        <f t="shared" si="250"/>
        <v>0</v>
      </c>
      <c r="AB509" s="161">
        <f t="shared" si="250"/>
        <v>0</v>
      </c>
      <c r="AC509" s="161">
        <f t="shared" si="250"/>
        <v>0</v>
      </c>
      <c r="AD509" s="161">
        <f t="shared" si="250"/>
        <v>0</v>
      </c>
      <c r="AE509" s="161">
        <f t="shared" si="250"/>
        <v>0</v>
      </c>
      <c r="AF509" s="161">
        <f t="shared" si="250"/>
        <v>0</v>
      </c>
      <c r="AG509" s="161">
        <f t="shared" si="250"/>
        <v>0</v>
      </c>
      <c r="AH509" s="161">
        <f t="shared" si="250"/>
        <v>0</v>
      </c>
      <c r="AI509" s="161">
        <f t="shared" si="250"/>
        <v>0</v>
      </c>
      <c r="AJ509" s="161">
        <f t="shared" si="250"/>
        <v>0</v>
      </c>
      <c r="AK509" s="161">
        <f t="shared" si="250"/>
        <v>0</v>
      </c>
      <c r="AL509" s="161">
        <f t="shared" si="250"/>
        <v>0</v>
      </c>
      <c r="AM509" s="161">
        <f t="shared" si="250"/>
        <v>0</v>
      </c>
      <c r="AN509" s="161">
        <f t="shared" si="250"/>
        <v>0</v>
      </c>
      <c r="AO509" s="161">
        <f t="shared" si="250"/>
        <v>0</v>
      </c>
      <c r="AP509" s="161">
        <f t="shared" si="250"/>
        <v>0</v>
      </c>
    </row>
    <row r="510" spans="1:42" x14ac:dyDescent="0.2">
      <c r="A510" s="4">
        <f t="shared" si="246"/>
        <v>7</v>
      </c>
      <c r="C510" s="161">
        <f t="shared" ref="C510:AP510" si="251">C373</f>
        <v>0</v>
      </c>
      <c r="D510" s="161">
        <f t="shared" si="251"/>
        <v>0</v>
      </c>
      <c r="E510" s="161">
        <f t="shared" si="251"/>
        <v>0</v>
      </c>
      <c r="F510" s="161">
        <f t="shared" si="251"/>
        <v>0</v>
      </c>
      <c r="G510" s="161">
        <f t="shared" si="251"/>
        <v>0</v>
      </c>
      <c r="H510" s="161">
        <f t="shared" si="251"/>
        <v>0</v>
      </c>
      <c r="I510" s="161">
        <f t="shared" si="251"/>
        <v>0</v>
      </c>
      <c r="J510" s="161">
        <f t="shared" si="251"/>
        <v>0</v>
      </c>
      <c r="K510" s="161">
        <f t="shared" si="251"/>
        <v>0</v>
      </c>
      <c r="L510" s="161">
        <f t="shared" si="251"/>
        <v>0</v>
      </c>
      <c r="M510" s="161">
        <f t="shared" si="251"/>
        <v>0</v>
      </c>
      <c r="N510" s="161">
        <f t="shared" si="251"/>
        <v>0</v>
      </c>
      <c r="O510" s="161">
        <f t="shared" si="251"/>
        <v>0</v>
      </c>
      <c r="P510" s="161">
        <f t="shared" si="251"/>
        <v>0</v>
      </c>
      <c r="Q510" s="161">
        <f t="shared" si="251"/>
        <v>0</v>
      </c>
      <c r="R510" s="161">
        <f t="shared" si="251"/>
        <v>0</v>
      </c>
      <c r="S510" s="161">
        <f t="shared" si="251"/>
        <v>0</v>
      </c>
      <c r="T510" s="161">
        <f t="shared" si="251"/>
        <v>0</v>
      </c>
      <c r="U510" s="161">
        <f t="shared" si="251"/>
        <v>0</v>
      </c>
      <c r="V510" s="161">
        <f t="shared" si="251"/>
        <v>0</v>
      </c>
      <c r="W510" s="161">
        <f t="shared" si="251"/>
        <v>0</v>
      </c>
      <c r="X510" s="161">
        <f t="shared" si="251"/>
        <v>0</v>
      </c>
      <c r="Y510" s="161">
        <f t="shared" si="251"/>
        <v>0</v>
      </c>
      <c r="Z510" s="161">
        <f t="shared" si="251"/>
        <v>0</v>
      </c>
      <c r="AA510" s="161">
        <f t="shared" si="251"/>
        <v>0</v>
      </c>
      <c r="AB510" s="161">
        <f t="shared" si="251"/>
        <v>0</v>
      </c>
      <c r="AC510" s="161">
        <f t="shared" si="251"/>
        <v>0</v>
      </c>
      <c r="AD510" s="161">
        <f t="shared" si="251"/>
        <v>0</v>
      </c>
      <c r="AE510" s="161">
        <f t="shared" si="251"/>
        <v>0</v>
      </c>
      <c r="AF510" s="161">
        <f t="shared" si="251"/>
        <v>0</v>
      </c>
      <c r="AG510" s="161">
        <f t="shared" si="251"/>
        <v>0</v>
      </c>
      <c r="AH510" s="161">
        <f t="shared" si="251"/>
        <v>0</v>
      </c>
      <c r="AI510" s="161">
        <f t="shared" si="251"/>
        <v>0</v>
      </c>
      <c r="AJ510" s="161">
        <f t="shared" si="251"/>
        <v>0</v>
      </c>
      <c r="AK510" s="161">
        <f t="shared" si="251"/>
        <v>0</v>
      </c>
      <c r="AL510" s="161">
        <f t="shared" si="251"/>
        <v>0</v>
      </c>
      <c r="AM510" s="161">
        <f t="shared" si="251"/>
        <v>0</v>
      </c>
      <c r="AN510" s="161">
        <f t="shared" si="251"/>
        <v>0</v>
      </c>
      <c r="AO510" s="161">
        <f t="shared" si="251"/>
        <v>0</v>
      </c>
      <c r="AP510" s="161">
        <f t="shared" si="251"/>
        <v>0</v>
      </c>
    </row>
    <row r="511" spans="1:42" x14ac:dyDescent="0.2">
      <c r="A511" s="4">
        <f t="shared" si="246"/>
        <v>8</v>
      </c>
      <c r="C511" s="161">
        <f t="shared" ref="C511:AP511" si="252">C374</f>
        <v>0</v>
      </c>
      <c r="D511" s="161">
        <f t="shared" si="252"/>
        <v>0</v>
      </c>
      <c r="E511" s="161">
        <f t="shared" si="252"/>
        <v>0</v>
      </c>
      <c r="F511" s="161">
        <f t="shared" si="252"/>
        <v>0</v>
      </c>
      <c r="G511" s="161">
        <f t="shared" si="252"/>
        <v>0</v>
      </c>
      <c r="H511" s="161">
        <f t="shared" si="252"/>
        <v>0</v>
      </c>
      <c r="I511" s="161">
        <f t="shared" si="252"/>
        <v>0</v>
      </c>
      <c r="J511" s="161">
        <f t="shared" si="252"/>
        <v>0</v>
      </c>
      <c r="K511" s="161">
        <f t="shared" si="252"/>
        <v>0</v>
      </c>
      <c r="L511" s="161">
        <f t="shared" si="252"/>
        <v>0</v>
      </c>
      <c r="M511" s="161">
        <f t="shared" si="252"/>
        <v>0</v>
      </c>
      <c r="N511" s="161">
        <f t="shared" si="252"/>
        <v>0</v>
      </c>
      <c r="O511" s="161">
        <f t="shared" si="252"/>
        <v>0</v>
      </c>
      <c r="P511" s="161">
        <f t="shared" si="252"/>
        <v>0</v>
      </c>
      <c r="Q511" s="161">
        <f t="shared" si="252"/>
        <v>0</v>
      </c>
      <c r="R511" s="161">
        <f t="shared" si="252"/>
        <v>0</v>
      </c>
      <c r="S511" s="161">
        <f t="shared" si="252"/>
        <v>0</v>
      </c>
      <c r="T511" s="161">
        <f t="shared" si="252"/>
        <v>0</v>
      </c>
      <c r="U511" s="161">
        <f t="shared" si="252"/>
        <v>0</v>
      </c>
      <c r="V511" s="161">
        <f t="shared" si="252"/>
        <v>0</v>
      </c>
      <c r="W511" s="161">
        <f t="shared" si="252"/>
        <v>0</v>
      </c>
      <c r="X511" s="161">
        <f t="shared" si="252"/>
        <v>0</v>
      </c>
      <c r="Y511" s="161">
        <f t="shared" si="252"/>
        <v>0</v>
      </c>
      <c r="Z511" s="161">
        <f t="shared" si="252"/>
        <v>0</v>
      </c>
      <c r="AA511" s="161">
        <f t="shared" si="252"/>
        <v>0</v>
      </c>
      <c r="AB511" s="161">
        <f t="shared" si="252"/>
        <v>0</v>
      </c>
      <c r="AC511" s="161">
        <f t="shared" si="252"/>
        <v>0</v>
      </c>
      <c r="AD511" s="161">
        <f t="shared" si="252"/>
        <v>0</v>
      </c>
      <c r="AE511" s="161">
        <f t="shared" si="252"/>
        <v>0</v>
      </c>
      <c r="AF511" s="161">
        <f t="shared" si="252"/>
        <v>0</v>
      </c>
      <c r="AG511" s="161">
        <f t="shared" si="252"/>
        <v>0</v>
      </c>
      <c r="AH511" s="161">
        <f t="shared" si="252"/>
        <v>0</v>
      </c>
      <c r="AI511" s="161">
        <f t="shared" si="252"/>
        <v>0</v>
      </c>
      <c r="AJ511" s="161">
        <f t="shared" si="252"/>
        <v>0</v>
      </c>
      <c r="AK511" s="161">
        <f t="shared" si="252"/>
        <v>0</v>
      </c>
      <c r="AL511" s="161">
        <f t="shared" si="252"/>
        <v>0</v>
      </c>
      <c r="AM511" s="161">
        <f t="shared" si="252"/>
        <v>0</v>
      </c>
      <c r="AN511" s="161">
        <f t="shared" si="252"/>
        <v>0</v>
      </c>
      <c r="AO511" s="161">
        <f t="shared" si="252"/>
        <v>0</v>
      </c>
      <c r="AP511" s="161">
        <f t="shared" si="252"/>
        <v>0</v>
      </c>
    </row>
    <row r="512" spans="1:42" x14ac:dyDescent="0.2">
      <c r="A512" s="4">
        <f>A511+1</f>
        <v>9</v>
      </c>
      <c r="C512" s="161">
        <f t="shared" ref="C512:AP512" si="253">C375</f>
        <v>0</v>
      </c>
      <c r="D512" s="161">
        <f t="shared" si="253"/>
        <v>0</v>
      </c>
      <c r="E512" s="161">
        <f t="shared" si="253"/>
        <v>0</v>
      </c>
      <c r="F512" s="161">
        <f t="shared" si="253"/>
        <v>0</v>
      </c>
      <c r="G512" s="161">
        <f t="shared" si="253"/>
        <v>0</v>
      </c>
      <c r="H512" s="161">
        <f t="shared" si="253"/>
        <v>0</v>
      </c>
      <c r="I512" s="161">
        <f t="shared" si="253"/>
        <v>0</v>
      </c>
      <c r="J512" s="161">
        <f t="shared" si="253"/>
        <v>0</v>
      </c>
      <c r="K512" s="161">
        <f t="shared" si="253"/>
        <v>0</v>
      </c>
      <c r="L512" s="161">
        <f t="shared" si="253"/>
        <v>0</v>
      </c>
      <c r="M512" s="161">
        <f t="shared" si="253"/>
        <v>0</v>
      </c>
      <c r="N512" s="161">
        <f t="shared" si="253"/>
        <v>0</v>
      </c>
      <c r="O512" s="161">
        <f t="shared" si="253"/>
        <v>0</v>
      </c>
      <c r="P512" s="161">
        <f t="shared" si="253"/>
        <v>0</v>
      </c>
      <c r="Q512" s="161">
        <f t="shared" si="253"/>
        <v>0</v>
      </c>
      <c r="R512" s="161">
        <f t="shared" si="253"/>
        <v>0</v>
      </c>
      <c r="S512" s="161">
        <f t="shared" si="253"/>
        <v>0</v>
      </c>
      <c r="T512" s="161">
        <f t="shared" si="253"/>
        <v>0</v>
      </c>
      <c r="U512" s="161">
        <f t="shared" si="253"/>
        <v>0</v>
      </c>
      <c r="V512" s="161">
        <f t="shared" si="253"/>
        <v>0</v>
      </c>
      <c r="W512" s="161">
        <f t="shared" si="253"/>
        <v>0</v>
      </c>
      <c r="X512" s="161">
        <f t="shared" si="253"/>
        <v>0</v>
      </c>
      <c r="Y512" s="161">
        <f t="shared" si="253"/>
        <v>0</v>
      </c>
      <c r="Z512" s="161">
        <f t="shared" si="253"/>
        <v>0</v>
      </c>
      <c r="AA512" s="161">
        <f t="shared" si="253"/>
        <v>0</v>
      </c>
      <c r="AB512" s="161">
        <f t="shared" si="253"/>
        <v>0</v>
      </c>
      <c r="AC512" s="161">
        <f t="shared" si="253"/>
        <v>0</v>
      </c>
      <c r="AD512" s="161">
        <f t="shared" si="253"/>
        <v>0</v>
      </c>
      <c r="AE512" s="161">
        <f t="shared" si="253"/>
        <v>0</v>
      </c>
      <c r="AF512" s="161">
        <f t="shared" si="253"/>
        <v>0</v>
      </c>
      <c r="AG512" s="161">
        <f t="shared" si="253"/>
        <v>0</v>
      </c>
      <c r="AH512" s="161">
        <f t="shared" si="253"/>
        <v>0</v>
      </c>
      <c r="AI512" s="161">
        <f t="shared" si="253"/>
        <v>0</v>
      </c>
      <c r="AJ512" s="161">
        <f t="shared" si="253"/>
        <v>0</v>
      </c>
      <c r="AK512" s="161">
        <f t="shared" si="253"/>
        <v>0</v>
      </c>
      <c r="AL512" s="161">
        <f t="shared" si="253"/>
        <v>0</v>
      </c>
      <c r="AM512" s="161">
        <f t="shared" si="253"/>
        <v>0</v>
      </c>
      <c r="AN512" s="161">
        <f t="shared" si="253"/>
        <v>0</v>
      </c>
      <c r="AO512" s="161">
        <f t="shared" si="253"/>
        <v>0</v>
      </c>
      <c r="AP512" s="161">
        <f t="shared" si="253"/>
        <v>0</v>
      </c>
    </row>
    <row r="513" spans="1:42" x14ac:dyDescent="0.2">
      <c r="A513" s="4">
        <f t="shared" ref="A513" si="254">A512+1</f>
        <v>10</v>
      </c>
      <c r="C513" s="161">
        <f t="shared" ref="C513:AP513" si="255">C376</f>
        <v>0</v>
      </c>
      <c r="D513" s="161">
        <f t="shared" si="255"/>
        <v>0</v>
      </c>
      <c r="E513" s="161">
        <f t="shared" si="255"/>
        <v>0</v>
      </c>
      <c r="F513" s="161">
        <f t="shared" si="255"/>
        <v>0</v>
      </c>
      <c r="G513" s="161">
        <f t="shared" si="255"/>
        <v>0</v>
      </c>
      <c r="H513" s="161">
        <f t="shared" si="255"/>
        <v>0</v>
      </c>
      <c r="I513" s="161">
        <f t="shared" si="255"/>
        <v>0</v>
      </c>
      <c r="J513" s="161">
        <f t="shared" si="255"/>
        <v>0</v>
      </c>
      <c r="K513" s="161">
        <f t="shared" si="255"/>
        <v>0</v>
      </c>
      <c r="L513" s="161">
        <f t="shared" si="255"/>
        <v>0</v>
      </c>
      <c r="M513" s="161">
        <f t="shared" si="255"/>
        <v>0</v>
      </c>
      <c r="N513" s="161">
        <f t="shared" si="255"/>
        <v>0</v>
      </c>
      <c r="O513" s="161">
        <f t="shared" si="255"/>
        <v>0</v>
      </c>
      <c r="P513" s="161">
        <f t="shared" si="255"/>
        <v>0</v>
      </c>
      <c r="Q513" s="161">
        <f t="shared" si="255"/>
        <v>0</v>
      </c>
      <c r="R513" s="161">
        <f t="shared" si="255"/>
        <v>0</v>
      </c>
      <c r="S513" s="161">
        <f t="shared" si="255"/>
        <v>0</v>
      </c>
      <c r="T513" s="161">
        <f t="shared" si="255"/>
        <v>0</v>
      </c>
      <c r="U513" s="161">
        <f t="shared" si="255"/>
        <v>0</v>
      </c>
      <c r="V513" s="161">
        <f t="shared" si="255"/>
        <v>0</v>
      </c>
      <c r="W513" s="161">
        <f t="shared" si="255"/>
        <v>0</v>
      </c>
      <c r="X513" s="161">
        <f t="shared" si="255"/>
        <v>0</v>
      </c>
      <c r="Y513" s="161">
        <f t="shared" si="255"/>
        <v>0</v>
      </c>
      <c r="Z513" s="161">
        <f t="shared" si="255"/>
        <v>0</v>
      </c>
      <c r="AA513" s="161">
        <f t="shared" si="255"/>
        <v>0</v>
      </c>
      <c r="AB513" s="161">
        <f t="shared" si="255"/>
        <v>0</v>
      </c>
      <c r="AC513" s="161">
        <f t="shared" si="255"/>
        <v>0</v>
      </c>
      <c r="AD513" s="161">
        <f t="shared" si="255"/>
        <v>0</v>
      </c>
      <c r="AE513" s="161">
        <f t="shared" si="255"/>
        <v>0</v>
      </c>
      <c r="AF513" s="161">
        <f t="shared" si="255"/>
        <v>0</v>
      </c>
      <c r="AG513" s="161">
        <f t="shared" si="255"/>
        <v>0</v>
      </c>
      <c r="AH513" s="161">
        <f t="shared" si="255"/>
        <v>0</v>
      </c>
      <c r="AI513" s="161">
        <f t="shared" si="255"/>
        <v>0</v>
      </c>
      <c r="AJ513" s="161">
        <f t="shared" si="255"/>
        <v>0</v>
      </c>
      <c r="AK513" s="161">
        <f t="shared" si="255"/>
        <v>0</v>
      </c>
      <c r="AL513" s="161">
        <f t="shared" si="255"/>
        <v>0</v>
      </c>
      <c r="AM513" s="161">
        <f t="shared" si="255"/>
        <v>0</v>
      </c>
      <c r="AN513" s="161">
        <f t="shared" si="255"/>
        <v>0</v>
      </c>
      <c r="AO513" s="161">
        <f t="shared" si="255"/>
        <v>0</v>
      </c>
      <c r="AP513" s="161">
        <f t="shared" si="255"/>
        <v>0</v>
      </c>
    </row>
    <row r="514" spans="1:42" x14ac:dyDescent="0.2">
      <c r="A514" s="22"/>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5"/>
    </row>
    <row r="515" spans="1:42" x14ac:dyDescent="0.2">
      <c r="A515" s="22" t="s">
        <v>77</v>
      </c>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5"/>
    </row>
    <row r="516" spans="1:42" x14ac:dyDescent="0.2">
      <c r="A516" s="4">
        <v>1</v>
      </c>
      <c r="B516" s="176">
        <f t="shared" ref="B516:B525" si="256">SUM(C516:AP516)</f>
        <v>0</v>
      </c>
      <c r="C516" s="178">
        <f t="shared" ref="C516:AP516" si="257">LOOKUP(C504,$B$447:$AP$447,$B$448:$AP$448)*$B715/100</f>
        <v>0</v>
      </c>
      <c r="D516" s="178">
        <f t="shared" si="257"/>
        <v>0</v>
      </c>
      <c r="E516" s="178">
        <f t="shared" si="257"/>
        <v>0</v>
      </c>
      <c r="F516" s="178">
        <f t="shared" si="257"/>
        <v>0</v>
      </c>
      <c r="G516" s="178">
        <f t="shared" si="257"/>
        <v>0</v>
      </c>
      <c r="H516" s="178">
        <f t="shared" si="257"/>
        <v>0</v>
      </c>
      <c r="I516" s="178">
        <f t="shared" si="257"/>
        <v>0</v>
      </c>
      <c r="J516" s="178">
        <f t="shared" si="257"/>
        <v>0</v>
      </c>
      <c r="K516" s="178">
        <f t="shared" si="257"/>
        <v>0</v>
      </c>
      <c r="L516" s="178">
        <f t="shared" si="257"/>
        <v>0</v>
      </c>
      <c r="M516" s="178">
        <f t="shared" si="257"/>
        <v>0</v>
      </c>
      <c r="N516" s="178">
        <f t="shared" si="257"/>
        <v>0</v>
      </c>
      <c r="O516" s="178">
        <f t="shared" si="257"/>
        <v>0</v>
      </c>
      <c r="P516" s="178">
        <f t="shared" si="257"/>
        <v>0</v>
      </c>
      <c r="Q516" s="178">
        <f t="shared" si="257"/>
        <v>0</v>
      </c>
      <c r="R516" s="178">
        <f t="shared" si="257"/>
        <v>0</v>
      </c>
      <c r="S516" s="178">
        <f t="shared" si="257"/>
        <v>0</v>
      </c>
      <c r="T516" s="178">
        <f t="shared" si="257"/>
        <v>0</v>
      </c>
      <c r="U516" s="178">
        <f t="shared" si="257"/>
        <v>0</v>
      </c>
      <c r="V516" s="178">
        <f t="shared" si="257"/>
        <v>0</v>
      </c>
      <c r="W516" s="178">
        <f t="shared" si="257"/>
        <v>0</v>
      </c>
      <c r="X516" s="178">
        <f t="shared" si="257"/>
        <v>0</v>
      </c>
      <c r="Y516" s="178">
        <f t="shared" si="257"/>
        <v>0</v>
      </c>
      <c r="Z516" s="178">
        <f t="shared" si="257"/>
        <v>0</v>
      </c>
      <c r="AA516" s="178">
        <f t="shared" si="257"/>
        <v>0</v>
      </c>
      <c r="AB516" s="178">
        <f t="shared" si="257"/>
        <v>0</v>
      </c>
      <c r="AC516" s="178">
        <f t="shared" si="257"/>
        <v>0</v>
      </c>
      <c r="AD516" s="178">
        <f t="shared" si="257"/>
        <v>0</v>
      </c>
      <c r="AE516" s="178">
        <f t="shared" si="257"/>
        <v>0</v>
      </c>
      <c r="AF516" s="178">
        <f t="shared" si="257"/>
        <v>0</v>
      </c>
      <c r="AG516" s="178">
        <f t="shared" si="257"/>
        <v>0</v>
      </c>
      <c r="AH516" s="178">
        <f t="shared" si="257"/>
        <v>0</v>
      </c>
      <c r="AI516" s="178">
        <f t="shared" si="257"/>
        <v>0</v>
      </c>
      <c r="AJ516" s="178">
        <f t="shared" si="257"/>
        <v>0</v>
      </c>
      <c r="AK516" s="178">
        <f t="shared" si="257"/>
        <v>0</v>
      </c>
      <c r="AL516" s="178">
        <f t="shared" si="257"/>
        <v>0</v>
      </c>
      <c r="AM516" s="178">
        <f t="shared" si="257"/>
        <v>0</v>
      </c>
      <c r="AN516" s="178">
        <f t="shared" si="257"/>
        <v>0</v>
      </c>
      <c r="AO516" s="178">
        <f t="shared" si="257"/>
        <v>0</v>
      </c>
      <c r="AP516" s="178">
        <f t="shared" si="257"/>
        <v>0</v>
      </c>
    </row>
    <row r="517" spans="1:42" x14ac:dyDescent="0.2">
      <c r="A517" s="4">
        <f>A516+1</f>
        <v>2</v>
      </c>
      <c r="B517" s="176">
        <f t="shared" si="256"/>
        <v>0</v>
      </c>
      <c r="C517" s="178">
        <f t="shared" ref="C517:AP517" si="258">LOOKUP(C505,$B$447:$AP$447,$B$448:$AP$448)*$B716/100</f>
        <v>0</v>
      </c>
      <c r="D517" s="178">
        <f t="shared" si="258"/>
        <v>0</v>
      </c>
      <c r="E517" s="178">
        <f t="shared" si="258"/>
        <v>0</v>
      </c>
      <c r="F517" s="178">
        <f t="shared" si="258"/>
        <v>0</v>
      </c>
      <c r="G517" s="178">
        <f t="shared" si="258"/>
        <v>0</v>
      </c>
      <c r="H517" s="178">
        <f t="shared" si="258"/>
        <v>0</v>
      </c>
      <c r="I517" s="178">
        <f t="shared" si="258"/>
        <v>0</v>
      </c>
      <c r="J517" s="178">
        <f t="shared" si="258"/>
        <v>0</v>
      </c>
      <c r="K517" s="178">
        <f t="shared" si="258"/>
        <v>0</v>
      </c>
      <c r="L517" s="178">
        <f t="shared" si="258"/>
        <v>0</v>
      </c>
      <c r="M517" s="178">
        <f t="shared" si="258"/>
        <v>0</v>
      </c>
      <c r="N517" s="178">
        <f t="shared" si="258"/>
        <v>0</v>
      </c>
      <c r="O517" s="178">
        <f t="shared" si="258"/>
        <v>0</v>
      </c>
      <c r="P517" s="178">
        <f t="shared" si="258"/>
        <v>0</v>
      </c>
      <c r="Q517" s="178">
        <f t="shared" si="258"/>
        <v>0</v>
      </c>
      <c r="R517" s="178">
        <f t="shared" si="258"/>
        <v>0</v>
      </c>
      <c r="S517" s="178">
        <f t="shared" si="258"/>
        <v>0</v>
      </c>
      <c r="T517" s="178">
        <f t="shared" si="258"/>
        <v>0</v>
      </c>
      <c r="U517" s="178">
        <f t="shared" si="258"/>
        <v>0</v>
      </c>
      <c r="V517" s="178">
        <f t="shared" si="258"/>
        <v>0</v>
      </c>
      <c r="W517" s="178">
        <f t="shared" si="258"/>
        <v>0</v>
      </c>
      <c r="X517" s="178">
        <f t="shared" si="258"/>
        <v>0</v>
      </c>
      <c r="Y517" s="178">
        <f t="shared" si="258"/>
        <v>0</v>
      </c>
      <c r="Z517" s="178">
        <f t="shared" si="258"/>
        <v>0</v>
      </c>
      <c r="AA517" s="178">
        <f t="shared" si="258"/>
        <v>0</v>
      </c>
      <c r="AB517" s="178">
        <f t="shared" si="258"/>
        <v>0</v>
      </c>
      <c r="AC517" s="178">
        <f t="shared" si="258"/>
        <v>0</v>
      </c>
      <c r="AD517" s="178">
        <f t="shared" si="258"/>
        <v>0</v>
      </c>
      <c r="AE517" s="178">
        <f t="shared" si="258"/>
        <v>0</v>
      </c>
      <c r="AF517" s="178">
        <f t="shared" si="258"/>
        <v>0</v>
      </c>
      <c r="AG517" s="178">
        <f t="shared" si="258"/>
        <v>0</v>
      </c>
      <c r="AH517" s="178">
        <f t="shared" si="258"/>
        <v>0</v>
      </c>
      <c r="AI517" s="178">
        <f t="shared" si="258"/>
        <v>0</v>
      </c>
      <c r="AJ517" s="178">
        <f t="shared" si="258"/>
        <v>0</v>
      </c>
      <c r="AK517" s="178">
        <f t="shared" si="258"/>
        <v>0</v>
      </c>
      <c r="AL517" s="178">
        <f t="shared" si="258"/>
        <v>0</v>
      </c>
      <c r="AM517" s="178">
        <f t="shared" si="258"/>
        <v>0</v>
      </c>
      <c r="AN517" s="178">
        <f t="shared" si="258"/>
        <v>0</v>
      </c>
      <c r="AO517" s="178">
        <f t="shared" si="258"/>
        <v>0</v>
      </c>
      <c r="AP517" s="178">
        <f t="shared" si="258"/>
        <v>0</v>
      </c>
    </row>
    <row r="518" spans="1:42" x14ac:dyDescent="0.2">
      <c r="A518" s="4">
        <f t="shared" ref="A518:A523" si="259">A517+1</f>
        <v>3</v>
      </c>
      <c r="B518" s="176">
        <f t="shared" si="256"/>
        <v>0</v>
      </c>
      <c r="C518" s="178">
        <f t="shared" ref="C518:AP518" si="260">LOOKUP(C506,$B$447:$AP$447,$B$448:$AP$448)*$B717/100</f>
        <v>0</v>
      </c>
      <c r="D518" s="178">
        <f t="shared" si="260"/>
        <v>0</v>
      </c>
      <c r="E518" s="178">
        <f t="shared" si="260"/>
        <v>0</v>
      </c>
      <c r="F518" s="178">
        <f t="shared" si="260"/>
        <v>0</v>
      </c>
      <c r="G518" s="178">
        <f t="shared" si="260"/>
        <v>0</v>
      </c>
      <c r="H518" s="178">
        <f t="shared" si="260"/>
        <v>0</v>
      </c>
      <c r="I518" s="178">
        <f t="shared" si="260"/>
        <v>0</v>
      </c>
      <c r="J518" s="178">
        <f t="shared" si="260"/>
        <v>0</v>
      </c>
      <c r="K518" s="178">
        <f t="shared" si="260"/>
        <v>0</v>
      </c>
      <c r="L518" s="178">
        <f t="shared" si="260"/>
        <v>0</v>
      </c>
      <c r="M518" s="178">
        <f t="shared" si="260"/>
        <v>0</v>
      </c>
      <c r="N518" s="178">
        <f t="shared" si="260"/>
        <v>0</v>
      </c>
      <c r="O518" s="178">
        <f t="shared" si="260"/>
        <v>0</v>
      </c>
      <c r="P518" s="178">
        <f t="shared" si="260"/>
        <v>0</v>
      </c>
      <c r="Q518" s="178">
        <f t="shared" si="260"/>
        <v>0</v>
      </c>
      <c r="R518" s="178">
        <f t="shared" si="260"/>
        <v>0</v>
      </c>
      <c r="S518" s="178">
        <f t="shared" si="260"/>
        <v>0</v>
      </c>
      <c r="T518" s="178">
        <f t="shared" si="260"/>
        <v>0</v>
      </c>
      <c r="U518" s="178">
        <f t="shared" si="260"/>
        <v>0</v>
      </c>
      <c r="V518" s="178">
        <f t="shared" si="260"/>
        <v>0</v>
      </c>
      <c r="W518" s="178">
        <f t="shared" si="260"/>
        <v>0</v>
      </c>
      <c r="X518" s="178">
        <f t="shared" si="260"/>
        <v>0</v>
      </c>
      <c r="Y518" s="178">
        <f t="shared" si="260"/>
        <v>0</v>
      </c>
      <c r="Z518" s="178">
        <f t="shared" si="260"/>
        <v>0</v>
      </c>
      <c r="AA518" s="178">
        <f t="shared" si="260"/>
        <v>0</v>
      </c>
      <c r="AB518" s="178">
        <f t="shared" si="260"/>
        <v>0</v>
      </c>
      <c r="AC518" s="178">
        <f t="shared" si="260"/>
        <v>0</v>
      </c>
      <c r="AD518" s="178">
        <f t="shared" si="260"/>
        <v>0</v>
      </c>
      <c r="AE518" s="178">
        <f t="shared" si="260"/>
        <v>0</v>
      </c>
      <c r="AF518" s="178">
        <f t="shared" si="260"/>
        <v>0</v>
      </c>
      <c r="AG518" s="178">
        <f t="shared" si="260"/>
        <v>0</v>
      </c>
      <c r="AH518" s="178">
        <f t="shared" si="260"/>
        <v>0</v>
      </c>
      <c r="AI518" s="178">
        <f t="shared" si="260"/>
        <v>0</v>
      </c>
      <c r="AJ518" s="178">
        <f t="shared" si="260"/>
        <v>0</v>
      </c>
      <c r="AK518" s="178">
        <f t="shared" si="260"/>
        <v>0</v>
      </c>
      <c r="AL518" s="178">
        <f t="shared" si="260"/>
        <v>0</v>
      </c>
      <c r="AM518" s="178">
        <f t="shared" si="260"/>
        <v>0</v>
      </c>
      <c r="AN518" s="178">
        <f t="shared" si="260"/>
        <v>0</v>
      </c>
      <c r="AO518" s="178">
        <f t="shared" si="260"/>
        <v>0</v>
      </c>
      <c r="AP518" s="178">
        <f t="shared" si="260"/>
        <v>0</v>
      </c>
    </row>
    <row r="519" spans="1:42" x14ac:dyDescent="0.2">
      <c r="A519" s="4">
        <f t="shared" si="259"/>
        <v>4</v>
      </c>
      <c r="B519" s="176">
        <f t="shared" si="256"/>
        <v>0</v>
      </c>
      <c r="C519" s="178">
        <f t="shared" ref="C519:AP519" si="261">LOOKUP(C507,$B$447:$AP$447,$B$448:$AP$448)*$B718/100</f>
        <v>0</v>
      </c>
      <c r="D519" s="178">
        <f t="shared" si="261"/>
        <v>0</v>
      </c>
      <c r="E519" s="178">
        <f t="shared" si="261"/>
        <v>0</v>
      </c>
      <c r="F519" s="178">
        <f t="shared" si="261"/>
        <v>0</v>
      </c>
      <c r="G519" s="178">
        <f t="shared" si="261"/>
        <v>0</v>
      </c>
      <c r="H519" s="178">
        <f t="shared" si="261"/>
        <v>0</v>
      </c>
      <c r="I519" s="178">
        <f t="shared" si="261"/>
        <v>0</v>
      </c>
      <c r="J519" s="178">
        <f t="shared" si="261"/>
        <v>0</v>
      </c>
      <c r="K519" s="178">
        <f t="shared" si="261"/>
        <v>0</v>
      </c>
      <c r="L519" s="178">
        <f t="shared" si="261"/>
        <v>0</v>
      </c>
      <c r="M519" s="178">
        <f t="shared" si="261"/>
        <v>0</v>
      </c>
      <c r="N519" s="178">
        <f t="shared" si="261"/>
        <v>0</v>
      </c>
      <c r="O519" s="178">
        <f t="shared" si="261"/>
        <v>0</v>
      </c>
      <c r="P519" s="178">
        <f t="shared" si="261"/>
        <v>0</v>
      </c>
      <c r="Q519" s="178">
        <f t="shared" si="261"/>
        <v>0</v>
      </c>
      <c r="R519" s="178">
        <f t="shared" si="261"/>
        <v>0</v>
      </c>
      <c r="S519" s="178">
        <f t="shared" si="261"/>
        <v>0</v>
      </c>
      <c r="T519" s="178">
        <f t="shared" si="261"/>
        <v>0</v>
      </c>
      <c r="U519" s="178">
        <f t="shared" si="261"/>
        <v>0</v>
      </c>
      <c r="V519" s="178">
        <f t="shared" si="261"/>
        <v>0</v>
      </c>
      <c r="W519" s="178">
        <f t="shared" si="261"/>
        <v>0</v>
      </c>
      <c r="X519" s="178">
        <f t="shared" si="261"/>
        <v>0</v>
      </c>
      <c r="Y519" s="178">
        <f t="shared" si="261"/>
        <v>0</v>
      </c>
      <c r="Z519" s="178">
        <f t="shared" si="261"/>
        <v>0</v>
      </c>
      <c r="AA519" s="178">
        <f t="shared" si="261"/>
        <v>0</v>
      </c>
      <c r="AB519" s="178">
        <f t="shared" si="261"/>
        <v>0</v>
      </c>
      <c r="AC519" s="178">
        <f t="shared" si="261"/>
        <v>0</v>
      </c>
      <c r="AD519" s="178">
        <f t="shared" si="261"/>
        <v>0</v>
      </c>
      <c r="AE519" s="178">
        <f t="shared" si="261"/>
        <v>0</v>
      </c>
      <c r="AF519" s="178">
        <f t="shared" si="261"/>
        <v>0</v>
      </c>
      <c r="AG519" s="178">
        <f t="shared" si="261"/>
        <v>0</v>
      </c>
      <c r="AH519" s="178">
        <f t="shared" si="261"/>
        <v>0</v>
      </c>
      <c r="AI519" s="178">
        <f t="shared" si="261"/>
        <v>0</v>
      </c>
      <c r="AJ519" s="178">
        <f t="shared" si="261"/>
        <v>0</v>
      </c>
      <c r="AK519" s="178">
        <f t="shared" si="261"/>
        <v>0</v>
      </c>
      <c r="AL519" s="178">
        <f t="shared" si="261"/>
        <v>0</v>
      </c>
      <c r="AM519" s="178">
        <f t="shared" si="261"/>
        <v>0</v>
      </c>
      <c r="AN519" s="178">
        <f t="shared" si="261"/>
        <v>0</v>
      </c>
      <c r="AO519" s="178">
        <f t="shared" si="261"/>
        <v>0</v>
      </c>
      <c r="AP519" s="178">
        <f t="shared" si="261"/>
        <v>0</v>
      </c>
    </row>
    <row r="520" spans="1:42" x14ac:dyDescent="0.2">
      <c r="A520" s="4">
        <f t="shared" si="259"/>
        <v>5</v>
      </c>
      <c r="B520" s="176">
        <f t="shared" si="256"/>
        <v>0</v>
      </c>
      <c r="C520" s="178">
        <f t="shared" ref="C520:AP520" si="262">LOOKUP(C508,$B$447:$AP$447,$B$448:$AP$448)*$B719/100</f>
        <v>0</v>
      </c>
      <c r="D520" s="178">
        <f t="shared" si="262"/>
        <v>0</v>
      </c>
      <c r="E520" s="178">
        <f t="shared" si="262"/>
        <v>0</v>
      </c>
      <c r="F520" s="178">
        <f t="shared" si="262"/>
        <v>0</v>
      </c>
      <c r="G520" s="178">
        <f t="shared" si="262"/>
        <v>0</v>
      </c>
      <c r="H520" s="178">
        <f t="shared" si="262"/>
        <v>0</v>
      </c>
      <c r="I520" s="178">
        <f t="shared" si="262"/>
        <v>0</v>
      </c>
      <c r="J520" s="178">
        <f t="shared" si="262"/>
        <v>0</v>
      </c>
      <c r="K520" s="178">
        <f t="shared" si="262"/>
        <v>0</v>
      </c>
      <c r="L520" s="178">
        <f t="shared" si="262"/>
        <v>0</v>
      </c>
      <c r="M520" s="178">
        <f t="shared" si="262"/>
        <v>0</v>
      </c>
      <c r="N520" s="178">
        <f t="shared" si="262"/>
        <v>0</v>
      </c>
      <c r="O520" s="178">
        <f t="shared" si="262"/>
        <v>0</v>
      </c>
      <c r="P520" s="178">
        <f t="shared" si="262"/>
        <v>0</v>
      </c>
      <c r="Q520" s="178">
        <f t="shared" si="262"/>
        <v>0</v>
      </c>
      <c r="R520" s="178">
        <f t="shared" si="262"/>
        <v>0</v>
      </c>
      <c r="S520" s="178">
        <f t="shared" si="262"/>
        <v>0</v>
      </c>
      <c r="T520" s="178">
        <f t="shared" si="262"/>
        <v>0</v>
      </c>
      <c r="U520" s="178">
        <f t="shared" si="262"/>
        <v>0</v>
      </c>
      <c r="V520" s="178">
        <f t="shared" si="262"/>
        <v>0</v>
      </c>
      <c r="W520" s="178">
        <f t="shared" si="262"/>
        <v>0</v>
      </c>
      <c r="X520" s="178">
        <f t="shared" si="262"/>
        <v>0</v>
      </c>
      <c r="Y520" s="178">
        <f t="shared" si="262"/>
        <v>0</v>
      </c>
      <c r="Z520" s="178">
        <f t="shared" si="262"/>
        <v>0</v>
      </c>
      <c r="AA520" s="178">
        <f t="shared" si="262"/>
        <v>0</v>
      </c>
      <c r="AB520" s="178">
        <f t="shared" si="262"/>
        <v>0</v>
      </c>
      <c r="AC520" s="178">
        <f t="shared" si="262"/>
        <v>0</v>
      </c>
      <c r="AD520" s="178">
        <f t="shared" si="262"/>
        <v>0</v>
      </c>
      <c r="AE520" s="178">
        <f t="shared" si="262"/>
        <v>0</v>
      </c>
      <c r="AF520" s="178">
        <f t="shared" si="262"/>
        <v>0</v>
      </c>
      <c r="AG520" s="178">
        <f t="shared" si="262"/>
        <v>0</v>
      </c>
      <c r="AH520" s="178">
        <f t="shared" si="262"/>
        <v>0</v>
      </c>
      <c r="AI520" s="178">
        <f t="shared" si="262"/>
        <v>0</v>
      </c>
      <c r="AJ520" s="178">
        <f t="shared" si="262"/>
        <v>0</v>
      </c>
      <c r="AK520" s="178">
        <f t="shared" si="262"/>
        <v>0</v>
      </c>
      <c r="AL520" s="178">
        <f t="shared" si="262"/>
        <v>0</v>
      </c>
      <c r="AM520" s="178">
        <f t="shared" si="262"/>
        <v>0</v>
      </c>
      <c r="AN520" s="178">
        <f t="shared" si="262"/>
        <v>0</v>
      </c>
      <c r="AO520" s="178">
        <f t="shared" si="262"/>
        <v>0</v>
      </c>
      <c r="AP520" s="178">
        <f t="shared" si="262"/>
        <v>0</v>
      </c>
    </row>
    <row r="521" spans="1:42" x14ac:dyDescent="0.2">
      <c r="A521" s="4">
        <f t="shared" si="259"/>
        <v>6</v>
      </c>
      <c r="B521" s="176">
        <f t="shared" si="256"/>
        <v>0</v>
      </c>
      <c r="C521" s="178">
        <f t="shared" ref="C521:AP521" si="263">LOOKUP(C509,$B$447:$AP$447,$B$448:$AP$448)*$B720/100</f>
        <v>0</v>
      </c>
      <c r="D521" s="178">
        <f t="shared" si="263"/>
        <v>0</v>
      </c>
      <c r="E521" s="178">
        <f t="shared" si="263"/>
        <v>0</v>
      </c>
      <c r="F521" s="178">
        <f t="shared" si="263"/>
        <v>0</v>
      </c>
      <c r="G521" s="178">
        <f t="shared" si="263"/>
        <v>0</v>
      </c>
      <c r="H521" s="178">
        <f t="shared" si="263"/>
        <v>0</v>
      </c>
      <c r="I521" s="178">
        <f t="shared" si="263"/>
        <v>0</v>
      </c>
      <c r="J521" s="178">
        <f t="shared" si="263"/>
        <v>0</v>
      </c>
      <c r="K521" s="178">
        <f t="shared" si="263"/>
        <v>0</v>
      </c>
      <c r="L521" s="178">
        <f t="shared" si="263"/>
        <v>0</v>
      </c>
      <c r="M521" s="178">
        <f t="shared" si="263"/>
        <v>0</v>
      </c>
      <c r="N521" s="178">
        <f t="shared" si="263"/>
        <v>0</v>
      </c>
      <c r="O521" s="178">
        <f t="shared" si="263"/>
        <v>0</v>
      </c>
      <c r="P521" s="178">
        <f t="shared" si="263"/>
        <v>0</v>
      </c>
      <c r="Q521" s="178">
        <f t="shared" si="263"/>
        <v>0</v>
      </c>
      <c r="R521" s="178">
        <f t="shared" si="263"/>
        <v>0</v>
      </c>
      <c r="S521" s="178">
        <f t="shared" si="263"/>
        <v>0</v>
      </c>
      <c r="T521" s="178">
        <f t="shared" si="263"/>
        <v>0</v>
      </c>
      <c r="U521" s="178">
        <f t="shared" si="263"/>
        <v>0</v>
      </c>
      <c r="V521" s="178">
        <f t="shared" si="263"/>
        <v>0</v>
      </c>
      <c r="W521" s="178">
        <f t="shared" si="263"/>
        <v>0</v>
      </c>
      <c r="X521" s="178">
        <f t="shared" si="263"/>
        <v>0</v>
      </c>
      <c r="Y521" s="178">
        <f t="shared" si="263"/>
        <v>0</v>
      </c>
      <c r="Z521" s="178">
        <f t="shared" si="263"/>
        <v>0</v>
      </c>
      <c r="AA521" s="178">
        <f t="shared" si="263"/>
        <v>0</v>
      </c>
      <c r="AB521" s="178">
        <f t="shared" si="263"/>
        <v>0</v>
      </c>
      <c r="AC521" s="178">
        <f t="shared" si="263"/>
        <v>0</v>
      </c>
      <c r="AD521" s="178">
        <f t="shared" si="263"/>
        <v>0</v>
      </c>
      <c r="AE521" s="178">
        <f t="shared" si="263"/>
        <v>0</v>
      </c>
      <c r="AF521" s="178">
        <f t="shared" si="263"/>
        <v>0</v>
      </c>
      <c r="AG521" s="178">
        <f t="shared" si="263"/>
        <v>0</v>
      </c>
      <c r="AH521" s="178">
        <f t="shared" si="263"/>
        <v>0</v>
      </c>
      <c r="AI521" s="178">
        <f t="shared" si="263"/>
        <v>0</v>
      </c>
      <c r="AJ521" s="178">
        <f t="shared" si="263"/>
        <v>0</v>
      </c>
      <c r="AK521" s="178">
        <f t="shared" si="263"/>
        <v>0</v>
      </c>
      <c r="AL521" s="178">
        <f t="shared" si="263"/>
        <v>0</v>
      </c>
      <c r="AM521" s="178">
        <f t="shared" si="263"/>
        <v>0</v>
      </c>
      <c r="AN521" s="178">
        <f t="shared" si="263"/>
        <v>0</v>
      </c>
      <c r="AO521" s="178">
        <f t="shared" si="263"/>
        <v>0</v>
      </c>
      <c r="AP521" s="178">
        <f t="shared" si="263"/>
        <v>0</v>
      </c>
    </row>
    <row r="522" spans="1:42" x14ac:dyDescent="0.2">
      <c r="A522" s="4">
        <f t="shared" si="259"/>
        <v>7</v>
      </c>
      <c r="B522" s="176">
        <f t="shared" si="256"/>
        <v>0</v>
      </c>
      <c r="C522" s="178">
        <f t="shared" ref="C522:AP522" si="264">LOOKUP(C510,$B$447:$AP$447,$B$448:$AP$448)*$B721/100</f>
        <v>0</v>
      </c>
      <c r="D522" s="178">
        <f t="shared" si="264"/>
        <v>0</v>
      </c>
      <c r="E522" s="178">
        <f t="shared" si="264"/>
        <v>0</v>
      </c>
      <c r="F522" s="178">
        <f t="shared" si="264"/>
        <v>0</v>
      </c>
      <c r="G522" s="178">
        <f t="shared" si="264"/>
        <v>0</v>
      </c>
      <c r="H522" s="178">
        <f t="shared" si="264"/>
        <v>0</v>
      </c>
      <c r="I522" s="178">
        <f t="shared" si="264"/>
        <v>0</v>
      </c>
      <c r="J522" s="178">
        <f t="shared" si="264"/>
        <v>0</v>
      </c>
      <c r="K522" s="178">
        <f t="shared" si="264"/>
        <v>0</v>
      </c>
      <c r="L522" s="178">
        <f t="shared" si="264"/>
        <v>0</v>
      </c>
      <c r="M522" s="178">
        <f t="shared" si="264"/>
        <v>0</v>
      </c>
      <c r="N522" s="178">
        <f t="shared" si="264"/>
        <v>0</v>
      </c>
      <c r="O522" s="178">
        <f t="shared" si="264"/>
        <v>0</v>
      </c>
      <c r="P522" s="178">
        <f t="shared" si="264"/>
        <v>0</v>
      </c>
      <c r="Q522" s="178">
        <f t="shared" si="264"/>
        <v>0</v>
      </c>
      <c r="R522" s="178">
        <f t="shared" si="264"/>
        <v>0</v>
      </c>
      <c r="S522" s="178">
        <f t="shared" si="264"/>
        <v>0</v>
      </c>
      <c r="T522" s="178">
        <f t="shared" si="264"/>
        <v>0</v>
      </c>
      <c r="U522" s="178">
        <f t="shared" si="264"/>
        <v>0</v>
      </c>
      <c r="V522" s="178">
        <f t="shared" si="264"/>
        <v>0</v>
      </c>
      <c r="W522" s="178">
        <f t="shared" si="264"/>
        <v>0</v>
      </c>
      <c r="X522" s="178">
        <f t="shared" si="264"/>
        <v>0</v>
      </c>
      <c r="Y522" s="178">
        <f t="shared" si="264"/>
        <v>0</v>
      </c>
      <c r="Z522" s="178">
        <f t="shared" si="264"/>
        <v>0</v>
      </c>
      <c r="AA522" s="178">
        <f t="shared" si="264"/>
        <v>0</v>
      </c>
      <c r="AB522" s="178">
        <f t="shared" si="264"/>
        <v>0</v>
      </c>
      <c r="AC522" s="178">
        <f t="shared" si="264"/>
        <v>0</v>
      </c>
      <c r="AD522" s="178">
        <f t="shared" si="264"/>
        <v>0</v>
      </c>
      <c r="AE522" s="178">
        <f t="shared" si="264"/>
        <v>0</v>
      </c>
      <c r="AF522" s="178">
        <f t="shared" si="264"/>
        <v>0</v>
      </c>
      <c r="AG522" s="178">
        <f t="shared" si="264"/>
        <v>0</v>
      </c>
      <c r="AH522" s="178">
        <f t="shared" si="264"/>
        <v>0</v>
      </c>
      <c r="AI522" s="178">
        <f t="shared" si="264"/>
        <v>0</v>
      </c>
      <c r="AJ522" s="178">
        <f t="shared" si="264"/>
        <v>0</v>
      </c>
      <c r="AK522" s="178">
        <f t="shared" si="264"/>
        <v>0</v>
      </c>
      <c r="AL522" s="178">
        <f t="shared" si="264"/>
        <v>0</v>
      </c>
      <c r="AM522" s="178">
        <f t="shared" si="264"/>
        <v>0</v>
      </c>
      <c r="AN522" s="178">
        <f t="shared" si="264"/>
        <v>0</v>
      </c>
      <c r="AO522" s="178">
        <f t="shared" si="264"/>
        <v>0</v>
      </c>
      <c r="AP522" s="178">
        <f t="shared" si="264"/>
        <v>0</v>
      </c>
    </row>
    <row r="523" spans="1:42" x14ac:dyDescent="0.2">
      <c r="A523" s="4">
        <f t="shared" si="259"/>
        <v>8</v>
      </c>
      <c r="B523" s="176">
        <f t="shared" si="256"/>
        <v>0</v>
      </c>
      <c r="C523" s="178">
        <f t="shared" ref="C523:AP523" si="265">LOOKUP(C511,$B$447:$AP$447,$B$448:$AP$448)*$B722/100</f>
        <v>0</v>
      </c>
      <c r="D523" s="178">
        <f t="shared" si="265"/>
        <v>0</v>
      </c>
      <c r="E523" s="178">
        <f t="shared" si="265"/>
        <v>0</v>
      </c>
      <c r="F523" s="178">
        <f t="shared" si="265"/>
        <v>0</v>
      </c>
      <c r="G523" s="178">
        <f t="shared" si="265"/>
        <v>0</v>
      </c>
      <c r="H523" s="178">
        <f t="shared" si="265"/>
        <v>0</v>
      </c>
      <c r="I523" s="178">
        <f t="shared" si="265"/>
        <v>0</v>
      </c>
      <c r="J523" s="178">
        <f t="shared" si="265"/>
        <v>0</v>
      </c>
      <c r="K523" s="178">
        <f t="shared" si="265"/>
        <v>0</v>
      </c>
      <c r="L523" s="178">
        <f t="shared" si="265"/>
        <v>0</v>
      </c>
      <c r="M523" s="178">
        <f t="shared" si="265"/>
        <v>0</v>
      </c>
      <c r="N523" s="178">
        <f t="shared" si="265"/>
        <v>0</v>
      </c>
      <c r="O523" s="178">
        <f t="shared" si="265"/>
        <v>0</v>
      </c>
      <c r="P523" s="178">
        <f t="shared" si="265"/>
        <v>0</v>
      </c>
      <c r="Q523" s="178">
        <f t="shared" si="265"/>
        <v>0</v>
      </c>
      <c r="R523" s="178">
        <f t="shared" si="265"/>
        <v>0</v>
      </c>
      <c r="S523" s="178">
        <f t="shared" si="265"/>
        <v>0</v>
      </c>
      <c r="T523" s="178">
        <f t="shared" si="265"/>
        <v>0</v>
      </c>
      <c r="U523" s="178">
        <f t="shared" si="265"/>
        <v>0</v>
      </c>
      <c r="V523" s="178">
        <f t="shared" si="265"/>
        <v>0</v>
      </c>
      <c r="W523" s="178">
        <f t="shared" si="265"/>
        <v>0</v>
      </c>
      <c r="X523" s="178">
        <f t="shared" si="265"/>
        <v>0</v>
      </c>
      <c r="Y523" s="178">
        <f t="shared" si="265"/>
        <v>0</v>
      </c>
      <c r="Z523" s="178">
        <f t="shared" si="265"/>
        <v>0</v>
      </c>
      <c r="AA523" s="178">
        <f t="shared" si="265"/>
        <v>0</v>
      </c>
      <c r="AB523" s="178">
        <f t="shared" si="265"/>
        <v>0</v>
      </c>
      <c r="AC523" s="178">
        <f t="shared" si="265"/>
        <v>0</v>
      </c>
      <c r="AD523" s="178">
        <f t="shared" si="265"/>
        <v>0</v>
      </c>
      <c r="AE523" s="178">
        <f t="shared" si="265"/>
        <v>0</v>
      </c>
      <c r="AF523" s="178">
        <f t="shared" si="265"/>
        <v>0</v>
      </c>
      <c r="AG523" s="178">
        <f t="shared" si="265"/>
        <v>0</v>
      </c>
      <c r="AH523" s="178">
        <f t="shared" si="265"/>
        <v>0</v>
      </c>
      <c r="AI523" s="178">
        <f t="shared" si="265"/>
        <v>0</v>
      </c>
      <c r="AJ523" s="178">
        <f t="shared" si="265"/>
        <v>0</v>
      </c>
      <c r="AK523" s="178">
        <f t="shared" si="265"/>
        <v>0</v>
      </c>
      <c r="AL523" s="178">
        <f t="shared" si="265"/>
        <v>0</v>
      </c>
      <c r="AM523" s="178">
        <f t="shared" si="265"/>
        <v>0</v>
      </c>
      <c r="AN523" s="178">
        <f t="shared" si="265"/>
        <v>0</v>
      </c>
      <c r="AO523" s="178">
        <f t="shared" si="265"/>
        <v>0</v>
      </c>
      <c r="AP523" s="178">
        <f t="shared" si="265"/>
        <v>0</v>
      </c>
    </row>
    <row r="524" spans="1:42" x14ac:dyDescent="0.2">
      <c r="A524" s="4">
        <f>A523+1</f>
        <v>9</v>
      </c>
      <c r="B524" s="176">
        <f t="shared" si="256"/>
        <v>0</v>
      </c>
      <c r="C524" s="178">
        <f t="shared" ref="C524:AP524" si="266">LOOKUP(C512,$B$447:$AP$447,$B$448:$AP$448)*$B723/100</f>
        <v>0</v>
      </c>
      <c r="D524" s="178">
        <f t="shared" si="266"/>
        <v>0</v>
      </c>
      <c r="E524" s="178">
        <f t="shared" si="266"/>
        <v>0</v>
      </c>
      <c r="F524" s="178">
        <f t="shared" si="266"/>
        <v>0</v>
      </c>
      <c r="G524" s="178">
        <f t="shared" si="266"/>
        <v>0</v>
      </c>
      <c r="H524" s="178">
        <f t="shared" si="266"/>
        <v>0</v>
      </c>
      <c r="I524" s="178">
        <f t="shared" si="266"/>
        <v>0</v>
      </c>
      <c r="J524" s="178">
        <f t="shared" si="266"/>
        <v>0</v>
      </c>
      <c r="K524" s="178">
        <f t="shared" si="266"/>
        <v>0</v>
      </c>
      <c r="L524" s="178">
        <f t="shared" si="266"/>
        <v>0</v>
      </c>
      <c r="M524" s="178">
        <f t="shared" si="266"/>
        <v>0</v>
      </c>
      <c r="N524" s="178">
        <f t="shared" si="266"/>
        <v>0</v>
      </c>
      <c r="O524" s="178">
        <f t="shared" si="266"/>
        <v>0</v>
      </c>
      <c r="P524" s="178">
        <f t="shared" si="266"/>
        <v>0</v>
      </c>
      <c r="Q524" s="178">
        <f t="shared" si="266"/>
        <v>0</v>
      </c>
      <c r="R524" s="178">
        <f t="shared" si="266"/>
        <v>0</v>
      </c>
      <c r="S524" s="178">
        <f t="shared" si="266"/>
        <v>0</v>
      </c>
      <c r="T524" s="178">
        <f t="shared" si="266"/>
        <v>0</v>
      </c>
      <c r="U524" s="178">
        <f t="shared" si="266"/>
        <v>0</v>
      </c>
      <c r="V524" s="178">
        <f t="shared" si="266"/>
        <v>0</v>
      </c>
      <c r="W524" s="178">
        <f t="shared" si="266"/>
        <v>0</v>
      </c>
      <c r="X524" s="178">
        <f t="shared" si="266"/>
        <v>0</v>
      </c>
      <c r="Y524" s="178">
        <f t="shared" si="266"/>
        <v>0</v>
      </c>
      <c r="Z524" s="178">
        <f t="shared" si="266"/>
        <v>0</v>
      </c>
      <c r="AA524" s="178">
        <f t="shared" si="266"/>
        <v>0</v>
      </c>
      <c r="AB524" s="178">
        <f t="shared" si="266"/>
        <v>0</v>
      </c>
      <c r="AC524" s="178">
        <f t="shared" si="266"/>
        <v>0</v>
      </c>
      <c r="AD524" s="178">
        <f t="shared" si="266"/>
        <v>0</v>
      </c>
      <c r="AE524" s="178">
        <f t="shared" si="266"/>
        <v>0</v>
      </c>
      <c r="AF524" s="178">
        <f t="shared" si="266"/>
        <v>0</v>
      </c>
      <c r="AG524" s="178">
        <f t="shared" si="266"/>
        <v>0</v>
      </c>
      <c r="AH524" s="178">
        <f t="shared" si="266"/>
        <v>0</v>
      </c>
      <c r="AI524" s="178">
        <f t="shared" si="266"/>
        <v>0</v>
      </c>
      <c r="AJ524" s="178">
        <f t="shared" si="266"/>
        <v>0</v>
      </c>
      <c r="AK524" s="178">
        <f t="shared" si="266"/>
        <v>0</v>
      </c>
      <c r="AL524" s="178">
        <f t="shared" si="266"/>
        <v>0</v>
      </c>
      <c r="AM524" s="178">
        <f t="shared" si="266"/>
        <v>0</v>
      </c>
      <c r="AN524" s="178">
        <f t="shared" si="266"/>
        <v>0</v>
      </c>
      <c r="AO524" s="178">
        <f t="shared" si="266"/>
        <v>0</v>
      </c>
      <c r="AP524" s="178">
        <f t="shared" si="266"/>
        <v>0</v>
      </c>
    </row>
    <row r="525" spans="1:42" x14ac:dyDescent="0.2">
      <c r="A525" s="4">
        <f t="shared" ref="A525" si="267">A524+1</f>
        <v>10</v>
      </c>
      <c r="B525" s="176">
        <f t="shared" si="256"/>
        <v>0</v>
      </c>
      <c r="C525" s="178">
        <f t="shared" ref="C525:AP525" si="268">LOOKUP(C513,$B$447:$AP$447,$B$448:$AP$448)*$B724/100</f>
        <v>0</v>
      </c>
      <c r="D525" s="178">
        <f t="shared" si="268"/>
        <v>0</v>
      </c>
      <c r="E525" s="178">
        <f t="shared" si="268"/>
        <v>0</v>
      </c>
      <c r="F525" s="178">
        <f t="shared" si="268"/>
        <v>0</v>
      </c>
      <c r="G525" s="178">
        <f t="shared" si="268"/>
        <v>0</v>
      </c>
      <c r="H525" s="178">
        <f t="shared" si="268"/>
        <v>0</v>
      </c>
      <c r="I525" s="178">
        <f t="shared" si="268"/>
        <v>0</v>
      </c>
      <c r="J525" s="178">
        <f t="shared" si="268"/>
        <v>0</v>
      </c>
      <c r="K525" s="178">
        <f t="shared" si="268"/>
        <v>0</v>
      </c>
      <c r="L525" s="178">
        <f t="shared" si="268"/>
        <v>0</v>
      </c>
      <c r="M525" s="178">
        <f t="shared" si="268"/>
        <v>0</v>
      </c>
      <c r="N525" s="178">
        <f t="shared" si="268"/>
        <v>0</v>
      </c>
      <c r="O525" s="178">
        <f t="shared" si="268"/>
        <v>0</v>
      </c>
      <c r="P525" s="178">
        <f t="shared" si="268"/>
        <v>0</v>
      </c>
      <c r="Q525" s="178">
        <f t="shared" si="268"/>
        <v>0</v>
      </c>
      <c r="R525" s="178">
        <f t="shared" si="268"/>
        <v>0</v>
      </c>
      <c r="S525" s="178">
        <f t="shared" si="268"/>
        <v>0</v>
      </c>
      <c r="T525" s="178">
        <f t="shared" si="268"/>
        <v>0</v>
      </c>
      <c r="U525" s="178">
        <f t="shared" si="268"/>
        <v>0</v>
      </c>
      <c r="V525" s="178">
        <f t="shared" si="268"/>
        <v>0</v>
      </c>
      <c r="W525" s="178">
        <f t="shared" si="268"/>
        <v>0</v>
      </c>
      <c r="X525" s="178">
        <f t="shared" si="268"/>
        <v>0</v>
      </c>
      <c r="Y525" s="178">
        <f t="shared" si="268"/>
        <v>0</v>
      </c>
      <c r="Z525" s="178">
        <f t="shared" si="268"/>
        <v>0</v>
      </c>
      <c r="AA525" s="178">
        <f t="shared" si="268"/>
        <v>0</v>
      </c>
      <c r="AB525" s="178">
        <f t="shared" si="268"/>
        <v>0</v>
      </c>
      <c r="AC525" s="178">
        <f t="shared" si="268"/>
        <v>0</v>
      </c>
      <c r="AD525" s="178">
        <f t="shared" si="268"/>
        <v>0</v>
      </c>
      <c r="AE525" s="178">
        <f t="shared" si="268"/>
        <v>0</v>
      </c>
      <c r="AF525" s="178">
        <f t="shared" si="268"/>
        <v>0</v>
      </c>
      <c r="AG525" s="178">
        <f t="shared" si="268"/>
        <v>0</v>
      </c>
      <c r="AH525" s="178">
        <f t="shared" si="268"/>
        <v>0</v>
      </c>
      <c r="AI525" s="178">
        <f t="shared" si="268"/>
        <v>0</v>
      </c>
      <c r="AJ525" s="178">
        <f t="shared" si="268"/>
        <v>0</v>
      </c>
      <c r="AK525" s="178">
        <f t="shared" si="268"/>
        <v>0</v>
      </c>
      <c r="AL525" s="178">
        <f t="shared" si="268"/>
        <v>0</v>
      </c>
      <c r="AM525" s="178">
        <f t="shared" si="268"/>
        <v>0</v>
      </c>
      <c r="AN525" s="178">
        <f t="shared" si="268"/>
        <v>0</v>
      </c>
      <c r="AO525" s="178">
        <f t="shared" si="268"/>
        <v>0</v>
      </c>
      <c r="AP525" s="178">
        <f t="shared" si="268"/>
        <v>0</v>
      </c>
    </row>
    <row r="526" spans="1:42" x14ac:dyDescent="0.2">
      <c r="A526" s="27" t="s">
        <v>13</v>
      </c>
      <c r="B526" s="15"/>
      <c r="C526" s="161">
        <f>SUM(C516:C525)</f>
        <v>0</v>
      </c>
      <c r="D526" s="161">
        <f t="shared" ref="D526:AP526" si="269">SUM(D516:D525)</f>
        <v>0</v>
      </c>
      <c r="E526" s="161">
        <f t="shared" si="269"/>
        <v>0</v>
      </c>
      <c r="F526" s="161">
        <f t="shared" si="269"/>
        <v>0</v>
      </c>
      <c r="G526" s="161">
        <f t="shared" si="269"/>
        <v>0</v>
      </c>
      <c r="H526" s="161">
        <f t="shared" si="269"/>
        <v>0</v>
      </c>
      <c r="I526" s="161">
        <f t="shared" si="269"/>
        <v>0</v>
      </c>
      <c r="J526" s="161">
        <f t="shared" si="269"/>
        <v>0</v>
      </c>
      <c r="K526" s="161">
        <f t="shared" si="269"/>
        <v>0</v>
      </c>
      <c r="L526" s="161">
        <f t="shared" si="269"/>
        <v>0</v>
      </c>
      <c r="M526" s="161">
        <f t="shared" si="269"/>
        <v>0</v>
      </c>
      <c r="N526" s="161">
        <f t="shared" si="269"/>
        <v>0</v>
      </c>
      <c r="O526" s="161">
        <f t="shared" si="269"/>
        <v>0</v>
      </c>
      <c r="P526" s="161">
        <f t="shared" si="269"/>
        <v>0</v>
      </c>
      <c r="Q526" s="161">
        <f t="shared" si="269"/>
        <v>0</v>
      </c>
      <c r="R526" s="161">
        <f t="shared" si="269"/>
        <v>0</v>
      </c>
      <c r="S526" s="161">
        <f t="shared" si="269"/>
        <v>0</v>
      </c>
      <c r="T526" s="161">
        <f t="shared" si="269"/>
        <v>0</v>
      </c>
      <c r="U526" s="161">
        <f t="shared" si="269"/>
        <v>0</v>
      </c>
      <c r="V526" s="161">
        <f t="shared" si="269"/>
        <v>0</v>
      </c>
      <c r="W526" s="161">
        <f t="shared" si="269"/>
        <v>0</v>
      </c>
      <c r="X526" s="161">
        <f t="shared" si="269"/>
        <v>0</v>
      </c>
      <c r="Y526" s="161">
        <f t="shared" si="269"/>
        <v>0</v>
      </c>
      <c r="Z526" s="161">
        <f t="shared" si="269"/>
        <v>0</v>
      </c>
      <c r="AA526" s="161">
        <f t="shared" si="269"/>
        <v>0</v>
      </c>
      <c r="AB526" s="161">
        <f t="shared" si="269"/>
        <v>0</v>
      </c>
      <c r="AC526" s="161">
        <f t="shared" si="269"/>
        <v>0</v>
      </c>
      <c r="AD526" s="161">
        <f t="shared" si="269"/>
        <v>0</v>
      </c>
      <c r="AE526" s="161">
        <f t="shared" si="269"/>
        <v>0</v>
      </c>
      <c r="AF526" s="161">
        <f t="shared" si="269"/>
        <v>0</v>
      </c>
      <c r="AG526" s="161">
        <f t="shared" si="269"/>
        <v>0</v>
      </c>
      <c r="AH526" s="161">
        <f t="shared" si="269"/>
        <v>0</v>
      </c>
      <c r="AI526" s="161">
        <f t="shared" si="269"/>
        <v>0</v>
      </c>
      <c r="AJ526" s="161">
        <f t="shared" si="269"/>
        <v>0</v>
      </c>
      <c r="AK526" s="161">
        <f t="shared" si="269"/>
        <v>0</v>
      </c>
      <c r="AL526" s="161">
        <f t="shared" si="269"/>
        <v>0</v>
      </c>
      <c r="AM526" s="161">
        <f t="shared" si="269"/>
        <v>0</v>
      </c>
      <c r="AN526" s="161">
        <f t="shared" si="269"/>
        <v>0</v>
      </c>
      <c r="AO526" s="161">
        <f t="shared" si="269"/>
        <v>0</v>
      </c>
      <c r="AP526" s="161">
        <f t="shared" si="269"/>
        <v>0</v>
      </c>
    </row>
    <row r="527" spans="1:42" x14ac:dyDescent="0.2">
      <c r="A527" s="27"/>
      <c r="B527" s="15"/>
      <c r="C527" s="161"/>
      <c r="D527" s="161"/>
      <c r="E527" s="161"/>
      <c r="F527" s="161"/>
      <c r="G527" s="161"/>
      <c r="H527" s="161"/>
      <c r="I527" s="161"/>
      <c r="J527" s="161"/>
      <c r="K527" s="161"/>
      <c r="L527" s="161"/>
      <c r="M527" s="161"/>
      <c r="N527" s="161"/>
      <c r="O527" s="161"/>
      <c r="P527" s="161"/>
      <c r="Q527" s="161"/>
      <c r="R527" s="161"/>
      <c r="S527" s="161"/>
      <c r="T527" s="161"/>
      <c r="U527" s="161"/>
      <c r="V527" s="161"/>
      <c r="W527" s="161"/>
      <c r="X527" s="161"/>
      <c r="Y527" s="161"/>
      <c r="Z527" s="161"/>
      <c r="AA527" s="161"/>
      <c r="AB527" s="161"/>
      <c r="AC527" s="161"/>
      <c r="AD527" s="161"/>
      <c r="AE527" s="161"/>
      <c r="AF527" s="161"/>
      <c r="AG527" s="161"/>
      <c r="AH527" s="161"/>
      <c r="AI527" s="161"/>
      <c r="AJ527" s="161"/>
      <c r="AK527" s="161"/>
      <c r="AL527" s="161"/>
      <c r="AM527" s="161"/>
      <c r="AN527" s="161"/>
      <c r="AO527" s="161"/>
      <c r="AP527" s="161"/>
    </row>
    <row r="528" spans="1:42" x14ac:dyDescent="0.2">
      <c r="A528" s="214" t="s">
        <v>332</v>
      </c>
      <c r="B528" s="215"/>
      <c r="C528" s="215"/>
      <c r="D528" s="215"/>
      <c r="E528" s="215"/>
      <c r="F528" s="215"/>
      <c r="G528" s="215"/>
      <c r="H528" s="215"/>
      <c r="I528" s="215"/>
      <c r="J528" s="215"/>
      <c r="K528" s="215"/>
      <c r="L528" s="215"/>
      <c r="M528" s="215"/>
      <c r="N528" s="215"/>
      <c r="O528" s="215"/>
      <c r="P528" s="215"/>
      <c r="Q528" s="215"/>
      <c r="R528" s="215"/>
      <c r="S528" s="215"/>
      <c r="T528" s="215"/>
      <c r="U528" s="215"/>
      <c r="V528" s="215"/>
      <c r="W528" s="215"/>
      <c r="X528" s="215"/>
      <c r="Y528" s="215"/>
      <c r="Z528" s="215"/>
      <c r="AA528" s="215"/>
      <c r="AB528" s="215"/>
      <c r="AC528" s="215"/>
      <c r="AD528" s="215"/>
      <c r="AE528" s="215"/>
      <c r="AF528" s="215"/>
      <c r="AG528" s="215"/>
      <c r="AH528" s="215"/>
      <c r="AI528" s="215"/>
      <c r="AJ528" s="215"/>
      <c r="AK528" s="215"/>
      <c r="AL528" s="215"/>
      <c r="AM528" s="215"/>
      <c r="AN528" s="215"/>
      <c r="AO528" s="215"/>
      <c r="AP528" s="215"/>
    </row>
    <row r="529" spans="1:42" x14ac:dyDescent="0.2">
      <c r="A529" s="20" t="s">
        <v>424</v>
      </c>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row>
    <row r="530" spans="1:42" x14ac:dyDescent="0.2">
      <c r="A530" s="18" t="s">
        <v>5</v>
      </c>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row>
    <row r="531" spans="1:42" x14ac:dyDescent="0.2">
      <c r="A531" s="90" t="s">
        <v>425</v>
      </c>
      <c r="B531" s="123"/>
      <c r="C531" s="123">
        <f t="array" ref="C531:AP531">Inputs!D178:AQ178</f>
        <v>0</v>
      </c>
      <c r="D531" s="123">
        <v>0</v>
      </c>
      <c r="E531" s="123">
        <v>0</v>
      </c>
      <c r="F531" s="123">
        <v>0</v>
      </c>
      <c r="G531" s="123">
        <v>0</v>
      </c>
      <c r="H531" s="123">
        <v>0</v>
      </c>
      <c r="I531" s="123">
        <v>0</v>
      </c>
      <c r="J531" s="123">
        <v>0</v>
      </c>
      <c r="K531" s="123">
        <v>0</v>
      </c>
      <c r="L531" s="123">
        <v>0</v>
      </c>
      <c r="M531" s="123">
        <v>0</v>
      </c>
      <c r="N531" s="123">
        <v>0</v>
      </c>
      <c r="O531" s="123">
        <v>0</v>
      </c>
      <c r="P531" s="123">
        <v>0</v>
      </c>
      <c r="Q531" s="123">
        <v>0</v>
      </c>
      <c r="R531" s="123">
        <v>0</v>
      </c>
      <c r="S531" s="123">
        <v>0</v>
      </c>
      <c r="T531" s="123">
        <v>0</v>
      </c>
      <c r="U531" s="123">
        <v>0</v>
      </c>
      <c r="V531" s="123">
        <v>0</v>
      </c>
      <c r="W531" s="123">
        <v>0</v>
      </c>
      <c r="X531" s="123">
        <v>0</v>
      </c>
      <c r="Y531" s="123">
        <v>0</v>
      </c>
      <c r="Z531" s="123">
        <v>0</v>
      </c>
      <c r="AA531" s="123">
        <v>0</v>
      </c>
      <c r="AB531" s="123">
        <v>0</v>
      </c>
      <c r="AC531" s="123">
        <v>0</v>
      </c>
      <c r="AD531" s="123">
        <v>0</v>
      </c>
      <c r="AE531" s="123">
        <v>0</v>
      </c>
      <c r="AF531" s="123">
        <v>0</v>
      </c>
      <c r="AG531" s="123">
        <v>0</v>
      </c>
      <c r="AH531" s="123">
        <v>0</v>
      </c>
      <c r="AI531" s="123">
        <v>0</v>
      </c>
      <c r="AJ531" s="123">
        <v>0</v>
      </c>
      <c r="AK531" s="123">
        <v>0</v>
      </c>
      <c r="AL531" s="123">
        <v>0</v>
      </c>
      <c r="AM531" s="123">
        <v>0</v>
      </c>
      <c r="AN531" s="123">
        <v>0</v>
      </c>
      <c r="AO531" s="123">
        <v>0</v>
      </c>
      <c r="AP531" s="123">
        <v>0</v>
      </c>
    </row>
    <row r="532" spans="1:42" x14ac:dyDescent="0.2">
      <c r="A532" s="90" t="s">
        <v>426</v>
      </c>
      <c r="B532" s="123"/>
      <c r="C532" s="123">
        <f t="array" ref="C532:AP532">Inputs!D181:AQ181</f>
        <v>0</v>
      </c>
      <c r="D532" s="123">
        <v>0</v>
      </c>
      <c r="E532" s="123">
        <v>0</v>
      </c>
      <c r="F532" s="123">
        <v>0</v>
      </c>
      <c r="G532" s="123">
        <v>0</v>
      </c>
      <c r="H532" s="123">
        <v>0</v>
      </c>
      <c r="I532" s="123">
        <v>0</v>
      </c>
      <c r="J532" s="123">
        <v>0</v>
      </c>
      <c r="K532" s="123">
        <v>0</v>
      </c>
      <c r="L532" s="123">
        <v>0</v>
      </c>
      <c r="M532" s="123">
        <v>0</v>
      </c>
      <c r="N532" s="123">
        <v>0</v>
      </c>
      <c r="O532" s="123">
        <v>0</v>
      </c>
      <c r="P532" s="123">
        <v>0</v>
      </c>
      <c r="Q532" s="123">
        <v>0</v>
      </c>
      <c r="R532" s="123">
        <v>0</v>
      </c>
      <c r="S532" s="123">
        <v>0</v>
      </c>
      <c r="T532" s="123">
        <v>0</v>
      </c>
      <c r="U532" s="123">
        <v>0</v>
      </c>
      <c r="V532" s="123">
        <v>0</v>
      </c>
      <c r="W532" s="123">
        <v>0</v>
      </c>
      <c r="X532" s="123">
        <v>0</v>
      </c>
      <c r="Y532" s="123">
        <v>0</v>
      </c>
      <c r="Z532" s="123">
        <v>0</v>
      </c>
      <c r="AA532" s="123">
        <v>0</v>
      </c>
      <c r="AB532" s="123">
        <v>0</v>
      </c>
      <c r="AC532" s="123">
        <v>0</v>
      </c>
      <c r="AD532" s="123">
        <v>0</v>
      </c>
      <c r="AE532" s="123">
        <v>0</v>
      </c>
      <c r="AF532" s="123">
        <v>0</v>
      </c>
      <c r="AG532" s="123">
        <v>0</v>
      </c>
      <c r="AH532" s="123">
        <v>0</v>
      </c>
      <c r="AI532" s="123">
        <v>0</v>
      </c>
      <c r="AJ532" s="123">
        <v>0</v>
      </c>
      <c r="AK532" s="123">
        <v>0</v>
      </c>
      <c r="AL532" s="123">
        <v>0</v>
      </c>
      <c r="AM532" s="123">
        <v>0</v>
      </c>
      <c r="AN532" s="123">
        <v>0</v>
      </c>
      <c r="AO532" s="123">
        <v>0</v>
      </c>
      <c r="AP532" s="123">
        <v>0</v>
      </c>
    </row>
    <row r="533" spans="1:42" x14ac:dyDescent="0.2">
      <c r="A533" s="22" t="s">
        <v>427</v>
      </c>
      <c r="B533" s="326"/>
      <c r="C533" s="326">
        <f t="array" ref="C533:AP533">Inputs!D182:AQ182</f>
        <v>9.9999999999999998E+37</v>
      </c>
      <c r="D533" s="326">
        <v>9.9999999999999998E+37</v>
      </c>
      <c r="E533" s="326">
        <v>9.9999999999999998E+37</v>
      </c>
      <c r="F533" s="326">
        <v>9.9999999999999998E+37</v>
      </c>
      <c r="G533" s="326">
        <v>9.9999999999999998E+37</v>
      </c>
      <c r="H533" s="326">
        <v>9.9999999999999998E+37</v>
      </c>
      <c r="I533" s="326">
        <v>9.9999999999999998E+37</v>
      </c>
      <c r="J533" s="326">
        <v>9.9999999999999998E+37</v>
      </c>
      <c r="K533" s="326">
        <v>9.9999999999999998E+37</v>
      </c>
      <c r="L533" s="326">
        <v>9.9999999999999998E+37</v>
      </c>
      <c r="M533" s="326">
        <v>9.9999999999999998E+37</v>
      </c>
      <c r="N533" s="326">
        <v>9.9999999999999998E+37</v>
      </c>
      <c r="O533" s="326">
        <v>9.9999999999999998E+37</v>
      </c>
      <c r="P533" s="326">
        <v>9.9999999999999998E+37</v>
      </c>
      <c r="Q533" s="326">
        <v>9.9999999999999998E+37</v>
      </c>
      <c r="R533" s="326">
        <v>9.9999999999999998E+37</v>
      </c>
      <c r="S533" s="326">
        <v>9.9999999999999998E+37</v>
      </c>
      <c r="T533" s="326">
        <v>9.9999999999999998E+37</v>
      </c>
      <c r="U533" s="326">
        <v>9.9999999999999998E+37</v>
      </c>
      <c r="V533" s="326">
        <v>9.9999999999999998E+37</v>
      </c>
      <c r="W533" s="326">
        <v>9.9999999999999998E+37</v>
      </c>
      <c r="X533" s="326">
        <v>9.9999999999999998E+37</v>
      </c>
      <c r="Y533" s="326">
        <v>9.9999999999999998E+37</v>
      </c>
      <c r="Z533" s="326">
        <v>9.9999999999999998E+37</v>
      </c>
      <c r="AA533" s="326">
        <v>9.9999999999999998E+37</v>
      </c>
      <c r="AB533" s="326">
        <v>0</v>
      </c>
      <c r="AC533" s="326">
        <v>0</v>
      </c>
      <c r="AD533" s="326">
        <v>0</v>
      </c>
      <c r="AE533" s="326">
        <v>0</v>
      </c>
      <c r="AF533" s="326">
        <v>0</v>
      </c>
      <c r="AG533" s="326">
        <v>0</v>
      </c>
      <c r="AH533" s="326">
        <v>0</v>
      </c>
      <c r="AI533" s="326">
        <v>0</v>
      </c>
      <c r="AJ533" s="326">
        <v>0</v>
      </c>
      <c r="AK533" s="326">
        <v>0</v>
      </c>
      <c r="AL533" s="326">
        <v>0</v>
      </c>
      <c r="AM533" s="326">
        <v>0</v>
      </c>
      <c r="AN533" s="326">
        <v>0</v>
      </c>
      <c r="AO533" s="326">
        <v>0</v>
      </c>
      <c r="AP533" s="326">
        <v>0</v>
      </c>
    </row>
    <row r="534" spans="1:42" x14ac:dyDescent="0.2">
      <c r="A534" s="22" t="s">
        <v>428</v>
      </c>
      <c r="B534" s="123"/>
      <c r="C534" s="123">
        <f>MIN(C$533,C$532/100*$G$265)</f>
        <v>0</v>
      </c>
      <c r="D534" s="123">
        <f t="shared" ref="D534:AP534" si="270">MIN(D$533,D$532/100*$G$265)</f>
        <v>0</v>
      </c>
      <c r="E534" s="123">
        <f t="shared" si="270"/>
        <v>0</v>
      </c>
      <c r="F534" s="123">
        <f t="shared" si="270"/>
        <v>0</v>
      </c>
      <c r="G534" s="123">
        <f t="shared" si="270"/>
        <v>0</v>
      </c>
      <c r="H534" s="123">
        <f t="shared" si="270"/>
        <v>0</v>
      </c>
      <c r="I534" s="123">
        <f t="shared" si="270"/>
        <v>0</v>
      </c>
      <c r="J534" s="123">
        <f t="shared" si="270"/>
        <v>0</v>
      </c>
      <c r="K534" s="123">
        <f t="shared" si="270"/>
        <v>0</v>
      </c>
      <c r="L534" s="123">
        <f t="shared" si="270"/>
        <v>0</v>
      </c>
      <c r="M534" s="123">
        <f t="shared" si="270"/>
        <v>0</v>
      </c>
      <c r="N534" s="123">
        <f t="shared" si="270"/>
        <v>0</v>
      </c>
      <c r="O534" s="123">
        <f t="shared" si="270"/>
        <v>0</v>
      </c>
      <c r="P534" s="123">
        <f t="shared" si="270"/>
        <v>0</v>
      </c>
      <c r="Q534" s="123">
        <f t="shared" si="270"/>
        <v>0</v>
      </c>
      <c r="R534" s="123">
        <f t="shared" si="270"/>
        <v>0</v>
      </c>
      <c r="S534" s="123">
        <f t="shared" si="270"/>
        <v>0</v>
      </c>
      <c r="T534" s="123">
        <f t="shared" si="270"/>
        <v>0</v>
      </c>
      <c r="U534" s="123">
        <f t="shared" si="270"/>
        <v>0</v>
      </c>
      <c r="V534" s="123">
        <f t="shared" si="270"/>
        <v>0</v>
      </c>
      <c r="W534" s="123">
        <f t="shared" si="270"/>
        <v>0</v>
      </c>
      <c r="X534" s="123">
        <f t="shared" si="270"/>
        <v>0</v>
      </c>
      <c r="Y534" s="123">
        <f t="shared" si="270"/>
        <v>0</v>
      </c>
      <c r="Z534" s="123">
        <f t="shared" si="270"/>
        <v>0</v>
      </c>
      <c r="AA534" s="123">
        <f t="shared" si="270"/>
        <v>0</v>
      </c>
      <c r="AB534" s="123">
        <f t="shared" si="270"/>
        <v>0</v>
      </c>
      <c r="AC534" s="123">
        <f t="shared" si="270"/>
        <v>0</v>
      </c>
      <c r="AD534" s="123">
        <f t="shared" si="270"/>
        <v>0</v>
      </c>
      <c r="AE534" s="123">
        <f t="shared" si="270"/>
        <v>0</v>
      </c>
      <c r="AF534" s="123">
        <f t="shared" si="270"/>
        <v>0</v>
      </c>
      <c r="AG534" s="123">
        <f t="shared" si="270"/>
        <v>0</v>
      </c>
      <c r="AH534" s="123">
        <f t="shared" si="270"/>
        <v>0</v>
      </c>
      <c r="AI534" s="123">
        <f t="shared" si="270"/>
        <v>0</v>
      </c>
      <c r="AJ534" s="123">
        <f t="shared" si="270"/>
        <v>0</v>
      </c>
      <c r="AK534" s="123">
        <f t="shared" si="270"/>
        <v>0</v>
      </c>
      <c r="AL534" s="123">
        <f t="shared" si="270"/>
        <v>0</v>
      </c>
      <c r="AM534" s="123">
        <f t="shared" si="270"/>
        <v>0</v>
      </c>
      <c r="AN534" s="123">
        <f t="shared" si="270"/>
        <v>0</v>
      </c>
      <c r="AO534" s="123">
        <f t="shared" si="270"/>
        <v>0</v>
      </c>
      <c r="AP534" s="123">
        <f t="shared" si="270"/>
        <v>0</v>
      </c>
    </row>
    <row r="535" spans="1:42" x14ac:dyDescent="0.2">
      <c r="A535" s="90" t="s">
        <v>13</v>
      </c>
      <c r="B535" s="123"/>
      <c r="C535" s="123">
        <f>C$531+C$534</f>
        <v>0</v>
      </c>
      <c r="D535" s="123">
        <f t="shared" ref="D535:AP535" si="271">D$531+D$534</f>
        <v>0</v>
      </c>
      <c r="E535" s="123">
        <f t="shared" si="271"/>
        <v>0</v>
      </c>
      <c r="F535" s="123">
        <f t="shared" si="271"/>
        <v>0</v>
      </c>
      <c r="G535" s="123">
        <f t="shared" si="271"/>
        <v>0</v>
      </c>
      <c r="H535" s="123">
        <f t="shared" si="271"/>
        <v>0</v>
      </c>
      <c r="I535" s="123">
        <f t="shared" si="271"/>
        <v>0</v>
      </c>
      <c r="J535" s="123">
        <f t="shared" si="271"/>
        <v>0</v>
      </c>
      <c r="K535" s="123">
        <f t="shared" si="271"/>
        <v>0</v>
      </c>
      <c r="L535" s="123">
        <f t="shared" si="271"/>
        <v>0</v>
      </c>
      <c r="M535" s="123">
        <f t="shared" si="271"/>
        <v>0</v>
      </c>
      <c r="N535" s="123">
        <f t="shared" si="271"/>
        <v>0</v>
      </c>
      <c r="O535" s="123">
        <f t="shared" si="271"/>
        <v>0</v>
      </c>
      <c r="P535" s="123">
        <f t="shared" si="271"/>
        <v>0</v>
      </c>
      <c r="Q535" s="123">
        <f t="shared" si="271"/>
        <v>0</v>
      </c>
      <c r="R535" s="123">
        <f t="shared" si="271"/>
        <v>0</v>
      </c>
      <c r="S535" s="123">
        <f t="shared" si="271"/>
        <v>0</v>
      </c>
      <c r="T535" s="123">
        <f t="shared" si="271"/>
        <v>0</v>
      </c>
      <c r="U535" s="123">
        <f t="shared" si="271"/>
        <v>0</v>
      </c>
      <c r="V535" s="123">
        <f t="shared" si="271"/>
        <v>0</v>
      </c>
      <c r="W535" s="123">
        <f t="shared" si="271"/>
        <v>0</v>
      </c>
      <c r="X535" s="123">
        <f t="shared" si="271"/>
        <v>0</v>
      </c>
      <c r="Y535" s="123">
        <f t="shared" si="271"/>
        <v>0</v>
      </c>
      <c r="Z535" s="123">
        <f t="shared" si="271"/>
        <v>0</v>
      </c>
      <c r="AA535" s="123">
        <f t="shared" si="271"/>
        <v>0</v>
      </c>
      <c r="AB535" s="123">
        <f t="shared" si="271"/>
        <v>0</v>
      </c>
      <c r="AC535" s="123">
        <f t="shared" si="271"/>
        <v>0</v>
      </c>
      <c r="AD535" s="123">
        <f t="shared" si="271"/>
        <v>0</v>
      </c>
      <c r="AE535" s="123">
        <f t="shared" si="271"/>
        <v>0</v>
      </c>
      <c r="AF535" s="123">
        <f t="shared" si="271"/>
        <v>0</v>
      </c>
      <c r="AG535" s="123">
        <f t="shared" si="271"/>
        <v>0</v>
      </c>
      <c r="AH535" s="123">
        <f t="shared" si="271"/>
        <v>0</v>
      </c>
      <c r="AI535" s="123">
        <f t="shared" si="271"/>
        <v>0</v>
      </c>
      <c r="AJ535" s="123">
        <f t="shared" si="271"/>
        <v>0</v>
      </c>
      <c r="AK535" s="123">
        <f t="shared" si="271"/>
        <v>0</v>
      </c>
      <c r="AL535" s="123">
        <f t="shared" si="271"/>
        <v>0</v>
      </c>
      <c r="AM535" s="123">
        <f t="shared" si="271"/>
        <v>0</v>
      </c>
      <c r="AN535" s="123">
        <f t="shared" si="271"/>
        <v>0</v>
      </c>
      <c r="AO535" s="123">
        <f t="shared" si="271"/>
        <v>0</v>
      </c>
      <c r="AP535" s="123">
        <f t="shared" si="271"/>
        <v>0</v>
      </c>
    </row>
    <row r="536" spans="1:42" x14ac:dyDescent="0.2">
      <c r="A536" s="18" t="s">
        <v>4</v>
      </c>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row>
    <row r="537" spans="1:42" x14ac:dyDescent="0.2">
      <c r="A537" s="90" t="s">
        <v>425</v>
      </c>
      <c r="B537" s="123"/>
      <c r="C537" s="123">
        <f t="array" ref="C537:AP537">Inputs!D177:AQ177</f>
        <v>0</v>
      </c>
      <c r="D537" s="123">
        <v>0</v>
      </c>
      <c r="E537" s="123">
        <v>0</v>
      </c>
      <c r="F537" s="123">
        <v>0</v>
      </c>
      <c r="G537" s="123">
        <v>0</v>
      </c>
      <c r="H537" s="123">
        <v>0</v>
      </c>
      <c r="I537" s="123">
        <v>0</v>
      </c>
      <c r="J537" s="123">
        <v>0</v>
      </c>
      <c r="K537" s="123">
        <v>0</v>
      </c>
      <c r="L537" s="123">
        <v>0</v>
      </c>
      <c r="M537" s="123">
        <v>0</v>
      </c>
      <c r="N537" s="123">
        <v>0</v>
      </c>
      <c r="O537" s="123">
        <v>0</v>
      </c>
      <c r="P537" s="123">
        <v>0</v>
      </c>
      <c r="Q537" s="123">
        <v>0</v>
      </c>
      <c r="R537" s="123">
        <v>0</v>
      </c>
      <c r="S537" s="123">
        <v>0</v>
      </c>
      <c r="T537" s="123">
        <v>0</v>
      </c>
      <c r="U537" s="123">
        <v>0</v>
      </c>
      <c r="V537" s="123">
        <v>0</v>
      </c>
      <c r="W537" s="123">
        <v>0</v>
      </c>
      <c r="X537" s="123">
        <v>0</v>
      </c>
      <c r="Y537" s="123">
        <v>0</v>
      </c>
      <c r="Z537" s="123">
        <v>0</v>
      </c>
      <c r="AA537" s="123">
        <v>0</v>
      </c>
      <c r="AB537" s="123">
        <v>0</v>
      </c>
      <c r="AC537" s="123">
        <v>0</v>
      </c>
      <c r="AD537" s="123">
        <v>0</v>
      </c>
      <c r="AE537" s="123">
        <v>0</v>
      </c>
      <c r="AF537" s="123">
        <v>0</v>
      </c>
      <c r="AG537" s="123">
        <v>0</v>
      </c>
      <c r="AH537" s="123">
        <v>0</v>
      </c>
      <c r="AI537" s="123">
        <v>0</v>
      </c>
      <c r="AJ537" s="123">
        <v>0</v>
      </c>
      <c r="AK537" s="123">
        <v>0</v>
      </c>
      <c r="AL537" s="123">
        <v>0</v>
      </c>
      <c r="AM537" s="123">
        <v>0</v>
      </c>
      <c r="AN537" s="123">
        <v>0</v>
      </c>
      <c r="AO537" s="123">
        <v>0</v>
      </c>
      <c r="AP537" s="123">
        <v>0</v>
      </c>
    </row>
    <row r="538" spans="1:42" x14ac:dyDescent="0.2">
      <c r="A538" s="90" t="s">
        <v>429</v>
      </c>
      <c r="B538" s="123"/>
      <c r="C538" s="123">
        <f t="array" ref="C538:AP538">Inputs!D179:AQ179</f>
        <v>30</v>
      </c>
      <c r="D538" s="123">
        <v>0</v>
      </c>
      <c r="E538" s="123">
        <v>0</v>
      </c>
      <c r="F538" s="123">
        <v>0</v>
      </c>
      <c r="G538" s="123">
        <v>0</v>
      </c>
      <c r="H538" s="123">
        <v>0</v>
      </c>
      <c r="I538" s="123">
        <v>0</v>
      </c>
      <c r="J538" s="123">
        <v>0</v>
      </c>
      <c r="K538" s="123">
        <v>0</v>
      </c>
      <c r="L538" s="123">
        <v>0</v>
      </c>
      <c r="M538" s="123">
        <v>0</v>
      </c>
      <c r="N538" s="123">
        <v>0</v>
      </c>
      <c r="O538" s="123">
        <v>0</v>
      </c>
      <c r="P538" s="123">
        <v>0</v>
      </c>
      <c r="Q538" s="123">
        <v>0</v>
      </c>
      <c r="R538" s="123">
        <v>0</v>
      </c>
      <c r="S538" s="123">
        <v>0</v>
      </c>
      <c r="T538" s="123">
        <v>0</v>
      </c>
      <c r="U538" s="123">
        <v>0</v>
      </c>
      <c r="V538" s="123">
        <v>0</v>
      </c>
      <c r="W538" s="123">
        <v>0</v>
      </c>
      <c r="X538" s="123">
        <v>0</v>
      </c>
      <c r="Y538" s="123">
        <v>0</v>
      </c>
      <c r="Z538" s="123">
        <v>0</v>
      </c>
      <c r="AA538" s="123">
        <v>0</v>
      </c>
      <c r="AB538" s="123">
        <v>0</v>
      </c>
      <c r="AC538" s="123">
        <v>0</v>
      </c>
      <c r="AD538" s="123">
        <v>0</v>
      </c>
      <c r="AE538" s="123">
        <v>0</v>
      </c>
      <c r="AF538" s="123">
        <v>0</v>
      </c>
      <c r="AG538" s="123">
        <v>0</v>
      </c>
      <c r="AH538" s="123">
        <v>0</v>
      </c>
      <c r="AI538" s="123">
        <v>0</v>
      </c>
      <c r="AJ538" s="123">
        <v>0</v>
      </c>
      <c r="AK538" s="123">
        <v>0</v>
      </c>
      <c r="AL538" s="123">
        <v>0</v>
      </c>
      <c r="AM538" s="123">
        <v>0</v>
      </c>
      <c r="AN538" s="123">
        <v>0</v>
      </c>
      <c r="AO538" s="123">
        <v>0</v>
      </c>
      <c r="AP538" s="123">
        <v>0</v>
      </c>
    </row>
    <row r="539" spans="1:42" x14ac:dyDescent="0.2">
      <c r="A539" s="22" t="s">
        <v>427</v>
      </c>
      <c r="B539" s="326"/>
      <c r="C539" s="326">
        <f t="array" ref="C539:AP539">Inputs!D180:AQ180</f>
        <v>9.9999999999999998E+37</v>
      </c>
      <c r="D539" s="326">
        <v>9.9999999999999998E+37</v>
      </c>
      <c r="E539" s="326">
        <v>9.9999999999999998E+37</v>
      </c>
      <c r="F539" s="326">
        <v>9.9999999999999998E+37</v>
      </c>
      <c r="G539" s="326">
        <v>9.9999999999999998E+37</v>
      </c>
      <c r="H539" s="326">
        <v>9.9999999999999998E+37</v>
      </c>
      <c r="I539" s="326">
        <v>9.9999999999999998E+37</v>
      </c>
      <c r="J539" s="326">
        <v>9.9999999999999998E+37</v>
      </c>
      <c r="K539" s="326">
        <v>9.9999999999999998E+37</v>
      </c>
      <c r="L539" s="326">
        <v>9.9999999999999998E+37</v>
      </c>
      <c r="M539" s="326">
        <v>9.9999999999999998E+37</v>
      </c>
      <c r="N539" s="326">
        <v>9.9999999999999998E+37</v>
      </c>
      <c r="O539" s="326">
        <v>9.9999999999999998E+37</v>
      </c>
      <c r="P539" s="326">
        <v>9.9999999999999998E+37</v>
      </c>
      <c r="Q539" s="326">
        <v>9.9999999999999998E+37</v>
      </c>
      <c r="R539" s="326">
        <v>9.9999999999999998E+37</v>
      </c>
      <c r="S539" s="326">
        <v>9.9999999999999998E+37</v>
      </c>
      <c r="T539" s="326">
        <v>9.9999999999999998E+37</v>
      </c>
      <c r="U539" s="326">
        <v>9.9999999999999998E+37</v>
      </c>
      <c r="V539" s="326">
        <v>9.9999999999999998E+37</v>
      </c>
      <c r="W539" s="326">
        <v>9.9999999999999998E+37</v>
      </c>
      <c r="X539" s="326">
        <v>9.9999999999999998E+37</v>
      </c>
      <c r="Y539" s="326">
        <v>9.9999999999999998E+37</v>
      </c>
      <c r="Z539" s="326">
        <v>9.9999999999999998E+37</v>
      </c>
      <c r="AA539" s="326">
        <v>9.9999999999999998E+37</v>
      </c>
      <c r="AB539" s="326">
        <v>0</v>
      </c>
      <c r="AC539" s="326">
        <v>0</v>
      </c>
      <c r="AD539" s="326">
        <v>0</v>
      </c>
      <c r="AE539" s="326">
        <v>0</v>
      </c>
      <c r="AF539" s="326">
        <v>0</v>
      </c>
      <c r="AG539" s="326">
        <v>0</v>
      </c>
      <c r="AH539" s="326">
        <v>0</v>
      </c>
      <c r="AI539" s="326">
        <v>0</v>
      </c>
      <c r="AJ539" s="326">
        <v>0</v>
      </c>
      <c r="AK539" s="326">
        <v>0</v>
      </c>
      <c r="AL539" s="326">
        <v>0</v>
      </c>
      <c r="AM539" s="326">
        <v>0</v>
      </c>
      <c r="AN539" s="326">
        <v>0</v>
      </c>
      <c r="AO539" s="326">
        <v>0</v>
      </c>
      <c r="AP539" s="326">
        <v>0</v>
      </c>
    </row>
    <row r="540" spans="1:42" x14ac:dyDescent="0.2">
      <c r="A540" s="90" t="s">
        <v>428</v>
      </c>
      <c r="B540" s="123"/>
      <c r="C540" s="123">
        <f>MIN(C$539,C$538/100*$G$401)</f>
        <v>426980.980125</v>
      </c>
      <c r="D540" s="123">
        <f t="shared" ref="D540:AP540" si="272">MIN(D$539,D$538/100*$G$401)</f>
        <v>0</v>
      </c>
      <c r="E540" s="123">
        <f t="shared" si="272"/>
        <v>0</v>
      </c>
      <c r="F540" s="123">
        <f t="shared" si="272"/>
        <v>0</v>
      </c>
      <c r="G540" s="123">
        <f t="shared" si="272"/>
        <v>0</v>
      </c>
      <c r="H540" s="123">
        <f t="shared" si="272"/>
        <v>0</v>
      </c>
      <c r="I540" s="123">
        <f t="shared" si="272"/>
        <v>0</v>
      </c>
      <c r="J540" s="123">
        <f t="shared" si="272"/>
        <v>0</v>
      </c>
      <c r="K540" s="123">
        <f t="shared" si="272"/>
        <v>0</v>
      </c>
      <c r="L540" s="123">
        <f t="shared" si="272"/>
        <v>0</v>
      </c>
      <c r="M540" s="123">
        <f t="shared" si="272"/>
        <v>0</v>
      </c>
      <c r="N540" s="123">
        <f t="shared" si="272"/>
        <v>0</v>
      </c>
      <c r="O540" s="123">
        <f t="shared" si="272"/>
        <v>0</v>
      </c>
      <c r="P540" s="123">
        <f t="shared" si="272"/>
        <v>0</v>
      </c>
      <c r="Q540" s="123">
        <f t="shared" si="272"/>
        <v>0</v>
      </c>
      <c r="R540" s="123">
        <f t="shared" si="272"/>
        <v>0</v>
      </c>
      <c r="S540" s="123">
        <f t="shared" si="272"/>
        <v>0</v>
      </c>
      <c r="T540" s="123">
        <f t="shared" si="272"/>
        <v>0</v>
      </c>
      <c r="U540" s="123">
        <f t="shared" si="272"/>
        <v>0</v>
      </c>
      <c r="V540" s="123">
        <f t="shared" si="272"/>
        <v>0</v>
      </c>
      <c r="W540" s="123">
        <f t="shared" si="272"/>
        <v>0</v>
      </c>
      <c r="X540" s="123">
        <f t="shared" si="272"/>
        <v>0</v>
      </c>
      <c r="Y540" s="123">
        <f t="shared" si="272"/>
        <v>0</v>
      </c>
      <c r="Z540" s="123">
        <f t="shared" si="272"/>
        <v>0</v>
      </c>
      <c r="AA540" s="123">
        <f t="shared" si="272"/>
        <v>0</v>
      </c>
      <c r="AB540" s="123">
        <f t="shared" si="272"/>
        <v>0</v>
      </c>
      <c r="AC540" s="123">
        <f t="shared" si="272"/>
        <v>0</v>
      </c>
      <c r="AD540" s="123">
        <f t="shared" si="272"/>
        <v>0</v>
      </c>
      <c r="AE540" s="123">
        <f t="shared" si="272"/>
        <v>0</v>
      </c>
      <c r="AF540" s="123">
        <f t="shared" si="272"/>
        <v>0</v>
      </c>
      <c r="AG540" s="123">
        <f t="shared" si="272"/>
        <v>0</v>
      </c>
      <c r="AH540" s="123">
        <f t="shared" si="272"/>
        <v>0</v>
      </c>
      <c r="AI540" s="123">
        <f t="shared" si="272"/>
        <v>0</v>
      </c>
      <c r="AJ540" s="123">
        <f t="shared" si="272"/>
        <v>0</v>
      </c>
      <c r="AK540" s="123">
        <f t="shared" si="272"/>
        <v>0</v>
      </c>
      <c r="AL540" s="123">
        <f t="shared" si="272"/>
        <v>0</v>
      </c>
      <c r="AM540" s="123">
        <f t="shared" si="272"/>
        <v>0</v>
      </c>
      <c r="AN540" s="123">
        <f t="shared" si="272"/>
        <v>0</v>
      </c>
      <c r="AO540" s="123">
        <f t="shared" si="272"/>
        <v>0</v>
      </c>
      <c r="AP540" s="123">
        <f t="shared" si="272"/>
        <v>0</v>
      </c>
    </row>
    <row r="541" spans="1:42" x14ac:dyDescent="0.2">
      <c r="A541" s="90" t="s">
        <v>13</v>
      </c>
      <c r="B541" s="15"/>
      <c r="C541" s="123">
        <f>C$537+C$540</f>
        <v>426980.980125</v>
      </c>
      <c r="D541" s="123">
        <f t="shared" ref="D541:AP541" si="273">D$537+D$540</f>
        <v>0</v>
      </c>
      <c r="E541" s="123">
        <f t="shared" si="273"/>
        <v>0</v>
      </c>
      <c r="F541" s="123">
        <f t="shared" si="273"/>
        <v>0</v>
      </c>
      <c r="G541" s="123">
        <f t="shared" si="273"/>
        <v>0</v>
      </c>
      <c r="H541" s="123">
        <f t="shared" si="273"/>
        <v>0</v>
      </c>
      <c r="I541" s="123">
        <f t="shared" si="273"/>
        <v>0</v>
      </c>
      <c r="J541" s="123">
        <f t="shared" si="273"/>
        <v>0</v>
      </c>
      <c r="K541" s="123">
        <f t="shared" si="273"/>
        <v>0</v>
      </c>
      <c r="L541" s="123">
        <f t="shared" si="273"/>
        <v>0</v>
      </c>
      <c r="M541" s="123">
        <f t="shared" si="273"/>
        <v>0</v>
      </c>
      <c r="N541" s="123">
        <f t="shared" si="273"/>
        <v>0</v>
      </c>
      <c r="O541" s="123">
        <f t="shared" si="273"/>
        <v>0</v>
      </c>
      <c r="P541" s="123">
        <f t="shared" si="273"/>
        <v>0</v>
      </c>
      <c r="Q541" s="123">
        <f t="shared" si="273"/>
        <v>0</v>
      </c>
      <c r="R541" s="123">
        <f t="shared" si="273"/>
        <v>0</v>
      </c>
      <c r="S541" s="123">
        <f t="shared" si="273"/>
        <v>0</v>
      </c>
      <c r="T541" s="123">
        <f t="shared" si="273"/>
        <v>0</v>
      </c>
      <c r="U541" s="123">
        <f t="shared" si="273"/>
        <v>0</v>
      </c>
      <c r="V541" s="123">
        <f t="shared" si="273"/>
        <v>0</v>
      </c>
      <c r="W541" s="123">
        <f t="shared" si="273"/>
        <v>0</v>
      </c>
      <c r="X541" s="123">
        <f t="shared" si="273"/>
        <v>0</v>
      </c>
      <c r="Y541" s="123">
        <f t="shared" si="273"/>
        <v>0</v>
      </c>
      <c r="Z541" s="123">
        <f t="shared" si="273"/>
        <v>0</v>
      </c>
      <c r="AA541" s="123">
        <f t="shared" si="273"/>
        <v>0</v>
      </c>
      <c r="AB541" s="123">
        <f t="shared" si="273"/>
        <v>0</v>
      </c>
      <c r="AC541" s="123">
        <f t="shared" si="273"/>
        <v>0</v>
      </c>
      <c r="AD541" s="123">
        <f t="shared" si="273"/>
        <v>0</v>
      </c>
      <c r="AE541" s="123">
        <f t="shared" si="273"/>
        <v>0</v>
      </c>
      <c r="AF541" s="123">
        <f t="shared" si="273"/>
        <v>0</v>
      </c>
      <c r="AG541" s="123">
        <f t="shared" si="273"/>
        <v>0</v>
      </c>
      <c r="AH541" s="123">
        <f t="shared" si="273"/>
        <v>0</v>
      </c>
      <c r="AI541" s="123">
        <f t="shared" si="273"/>
        <v>0</v>
      </c>
      <c r="AJ541" s="123">
        <f t="shared" si="273"/>
        <v>0</v>
      </c>
      <c r="AK541" s="123">
        <f t="shared" si="273"/>
        <v>0</v>
      </c>
      <c r="AL541" s="123">
        <f t="shared" si="273"/>
        <v>0</v>
      </c>
      <c r="AM541" s="123">
        <f t="shared" si="273"/>
        <v>0</v>
      </c>
      <c r="AN541" s="123">
        <f t="shared" si="273"/>
        <v>0</v>
      </c>
      <c r="AO541" s="123">
        <f t="shared" si="273"/>
        <v>0</v>
      </c>
      <c r="AP541" s="123">
        <f t="shared" si="273"/>
        <v>0</v>
      </c>
    </row>
    <row r="542" spans="1:42" x14ac:dyDescent="0.2">
      <c r="A542" s="20"/>
    </row>
    <row r="543" spans="1:42" x14ac:dyDescent="0.2">
      <c r="A543" s="20" t="s">
        <v>67</v>
      </c>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5"/>
    </row>
    <row r="544" spans="1:42" x14ac:dyDescent="0.2">
      <c r="A544" s="18" t="s">
        <v>5</v>
      </c>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3"/>
      <c r="AL544" s="123"/>
      <c r="AM544" s="123"/>
      <c r="AN544" s="123"/>
      <c r="AO544" s="123"/>
      <c r="AP544" s="123"/>
    </row>
    <row r="545" spans="1:42" x14ac:dyDescent="0.2">
      <c r="A545" s="22" t="s">
        <v>274</v>
      </c>
      <c r="C545" s="112">
        <f>IF(ptc_sta_amount="n/a",Inputs!D185,IF(C$2&lt;=ptc_sta_term,ptc_sta_amount*(1+ptc_sta_escal/100)^B$2,0))</f>
        <v>0</v>
      </c>
      <c r="D545" s="112">
        <f>IF(ptc_sta_amount="n/a",Inputs!E185,IF(D$2&lt;=ptc_sta_term,ptc_sta_amount*(1+ptc_sta_escal/100)^C$2,0))</f>
        <v>0</v>
      </c>
      <c r="E545" s="112">
        <f>IF(ptc_sta_amount="n/a",Inputs!F185,IF(E$2&lt;=ptc_sta_term,ptc_sta_amount*(1+ptc_sta_escal/100)^D$2,0))</f>
        <v>0</v>
      </c>
      <c r="F545" s="112">
        <f>IF(ptc_sta_amount="n/a",Inputs!G185,IF(F$2&lt;=ptc_sta_term,ptc_sta_amount*(1+ptc_sta_escal/100)^E$2,0))</f>
        <v>0</v>
      </c>
      <c r="G545" s="112">
        <f>IF(ptc_sta_amount="n/a",Inputs!H185,IF(G$2&lt;=ptc_sta_term,ptc_sta_amount*(1+ptc_sta_escal/100)^F$2,0))</f>
        <v>0</v>
      </c>
      <c r="H545" s="112">
        <f>IF(ptc_sta_amount="n/a",Inputs!I185,IF(H$2&lt;=ptc_sta_term,ptc_sta_amount*(1+ptc_sta_escal/100)^G$2,0))</f>
        <v>0</v>
      </c>
      <c r="I545" s="112">
        <f>IF(ptc_sta_amount="n/a",Inputs!J185,IF(I$2&lt;=ptc_sta_term,ptc_sta_amount*(1+ptc_sta_escal/100)^H$2,0))</f>
        <v>0</v>
      </c>
      <c r="J545" s="112">
        <f>IF(ptc_sta_amount="n/a",Inputs!K185,IF(J$2&lt;=ptc_sta_term,ptc_sta_amount*(1+ptc_sta_escal/100)^I$2,0))</f>
        <v>0</v>
      </c>
      <c r="K545" s="112">
        <f>IF(ptc_sta_amount="n/a",Inputs!L185,IF(K$2&lt;=ptc_sta_term,ptc_sta_amount*(1+ptc_sta_escal/100)^J$2,0))</f>
        <v>0</v>
      </c>
      <c r="L545" s="112">
        <f>IF(ptc_sta_amount="n/a",Inputs!M185,IF(L$2&lt;=ptc_sta_term,ptc_sta_amount*(1+ptc_sta_escal/100)^K$2,0))</f>
        <v>0</v>
      </c>
      <c r="M545" s="112">
        <f>IF(ptc_sta_amount="n/a",Inputs!N185,IF(M$2&lt;=ptc_sta_term,ptc_sta_amount*(1+ptc_sta_escal/100)^L$2,0))</f>
        <v>0</v>
      </c>
      <c r="N545" s="112">
        <f>IF(ptc_sta_amount="n/a",Inputs!O185,IF(N$2&lt;=ptc_sta_term,ptc_sta_amount*(1+ptc_sta_escal/100)^M$2,0))</f>
        <v>0</v>
      </c>
      <c r="O545" s="112">
        <f>IF(ptc_sta_amount="n/a",Inputs!P185,IF(O$2&lt;=ptc_sta_term,ptc_sta_amount*(1+ptc_sta_escal/100)^N$2,0))</f>
        <v>0</v>
      </c>
      <c r="P545" s="112">
        <f>IF(ptc_sta_amount="n/a",Inputs!Q185,IF(P$2&lt;=ptc_sta_term,ptc_sta_amount*(1+ptc_sta_escal/100)^O$2,0))</f>
        <v>0</v>
      </c>
      <c r="Q545" s="112">
        <f>IF(ptc_sta_amount="n/a",Inputs!R185,IF(Q$2&lt;=ptc_sta_term,ptc_sta_amount*(1+ptc_sta_escal/100)^P$2,0))</f>
        <v>0</v>
      </c>
      <c r="R545" s="112">
        <f>IF(ptc_sta_amount="n/a",Inputs!S185,IF(R$2&lt;=ptc_sta_term,ptc_sta_amount*(1+ptc_sta_escal/100)^Q$2,0))</f>
        <v>0</v>
      </c>
      <c r="S545" s="112">
        <f>IF(ptc_sta_amount="n/a",Inputs!T185,IF(S$2&lt;=ptc_sta_term,ptc_sta_amount*(1+ptc_sta_escal/100)^R$2,0))</f>
        <v>0</v>
      </c>
      <c r="T545" s="112">
        <f>IF(ptc_sta_amount="n/a",Inputs!U185,IF(T$2&lt;=ptc_sta_term,ptc_sta_amount*(1+ptc_sta_escal/100)^S$2,0))</f>
        <v>0</v>
      </c>
      <c r="U545" s="112">
        <f>IF(ptc_sta_amount="n/a",Inputs!V185,IF(U$2&lt;=ptc_sta_term,ptc_sta_amount*(1+ptc_sta_escal/100)^T$2,0))</f>
        <v>0</v>
      </c>
      <c r="V545" s="112">
        <f>IF(ptc_sta_amount="n/a",Inputs!W185,IF(V$2&lt;=ptc_sta_term,ptc_sta_amount*(1+ptc_sta_escal/100)^U$2,0))</f>
        <v>0</v>
      </c>
      <c r="W545" s="112">
        <f>IF(ptc_sta_amount="n/a",Inputs!X185,IF(W$2&lt;=ptc_sta_term,ptc_sta_amount*(1+ptc_sta_escal/100)^V$2,0))</f>
        <v>0</v>
      </c>
      <c r="X545" s="112">
        <f>IF(ptc_sta_amount="n/a",Inputs!Y185,IF(X$2&lt;=ptc_sta_term,ptc_sta_amount*(1+ptc_sta_escal/100)^W$2,0))</f>
        <v>0</v>
      </c>
      <c r="Y545" s="112">
        <f>IF(ptc_sta_amount="n/a",Inputs!Z185,IF(Y$2&lt;=ptc_sta_term,ptc_sta_amount*(1+ptc_sta_escal/100)^X$2,0))</f>
        <v>0</v>
      </c>
      <c r="Z545" s="112">
        <f>IF(ptc_sta_amount="n/a",Inputs!AA185,IF(Z$2&lt;=ptc_sta_term,ptc_sta_amount*(1+ptc_sta_escal/100)^Y$2,0))</f>
        <v>0</v>
      </c>
      <c r="AA545" s="112">
        <f>IF(ptc_sta_amount="n/a",Inputs!AB185,IF(AA$2&lt;=ptc_sta_term,ptc_sta_amount*(1+ptc_sta_escal/100)^Z$2,0))</f>
        <v>0</v>
      </c>
      <c r="AB545" s="112">
        <f>IF(ptc_sta_amount="n/a",Inputs!AC185,IF(AB$2&lt;=ptc_sta_term,ptc_sta_amount*(1+ptc_sta_escal/100)^AA$2,0))</f>
        <v>0</v>
      </c>
      <c r="AC545" s="112">
        <f>IF(ptc_sta_amount="n/a",Inputs!AD185,IF(AC$2&lt;=ptc_sta_term,ptc_sta_amount*(1+ptc_sta_escal/100)^AB$2,0))</f>
        <v>0</v>
      </c>
      <c r="AD545" s="112">
        <f>IF(ptc_sta_amount="n/a",Inputs!AE185,IF(AD$2&lt;=ptc_sta_term,ptc_sta_amount*(1+ptc_sta_escal/100)^AC$2,0))</f>
        <v>0</v>
      </c>
      <c r="AE545" s="112">
        <f>IF(ptc_sta_amount="n/a",Inputs!AF185,IF(AE$2&lt;=ptc_sta_term,ptc_sta_amount*(1+ptc_sta_escal/100)^AD$2,0))</f>
        <v>0</v>
      </c>
      <c r="AF545" s="112">
        <f>IF(ptc_sta_amount="n/a",Inputs!AG185,IF(AF$2&lt;=ptc_sta_term,ptc_sta_amount*(1+ptc_sta_escal/100)^AE$2,0))</f>
        <v>0</v>
      </c>
      <c r="AG545" s="112">
        <f>IF(ptc_sta_amount="n/a",Inputs!AH185,IF(AG$2&lt;=ptc_sta_term,ptc_sta_amount*(1+ptc_sta_escal/100)^AF$2,0))</f>
        <v>0</v>
      </c>
      <c r="AH545" s="112">
        <f>IF(ptc_sta_amount="n/a",Inputs!AI185,IF(AH$2&lt;=ptc_sta_term,ptc_sta_amount*(1+ptc_sta_escal/100)^AG$2,0))</f>
        <v>0</v>
      </c>
      <c r="AI545" s="112">
        <f>IF(ptc_sta_amount="n/a",Inputs!AJ185,IF(AI$2&lt;=ptc_sta_term,ptc_sta_amount*(1+ptc_sta_escal/100)^AH$2,0))</f>
        <v>0</v>
      </c>
      <c r="AJ545" s="112">
        <f>IF(ptc_sta_amount="n/a",Inputs!AK185,IF(AJ$2&lt;=ptc_sta_term,ptc_sta_amount*(1+ptc_sta_escal/100)^AI$2,0))</f>
        <v>0</v>
      </c>
      <c r="AK545" s="112">
        <f>IF(ptc_sta_amount="n/a",Inputs!AL185,IF(AK$2&lt;=ptc_sta_term,ptc_sta_amount*(1+ptc_sta_escal/100)^AJ$2,0))</f>
        <v>0</v>
      </c>
      <c r="AL545" s="112">
        <f>IF(ptc_sta_amount="n/a",Inputs!AM185,IF(AL$2&lt;=ptc_sta_term,ptc_sta_amount*(1+ptc_sta_escal/100)^AK$2,0))</f>
        <v>0</v>
      </c>
      <c r="AM545" s="112">
        <f>IF(ptc_sta_amount="n/a",Inputs!AN185,IF(AM$2&lt;=ptc_sta_term,ptc_sta_amount*(1+ptc_sta_escal/100)^AL$2,0))</f>
        <v>0</v>
      </c>
      <c r="AN545" s="112">
        <f>IF(ptc_sta_amount="n/a",Inputs!AO185,IF(AN$2&lt;=ptc_sta_term,ptc_sta_amount*(1+ptc_sta_escal/100)^AM$2,0))</f>
        <v>0</v>
      </c>
      <c r="AO545" s="112">
        <f>IF(ptc_sta_amount="n/a",Inputs!AP185,IF(AO$2&lt;=ptc_sta_term,ptc_sta_amount*(1+ptc_sta_escal/100)^AN$2,0))</f>
        <v>0</v>
      </c>
      <c r="AP545" s="112">
        <f>IF(ptc_sta_amount="n/a",Inputs!AQ185,IF(AP$2&lt;=ptc_sta_term,ptc_sta_amount*(1+ptc_sta_escal/100)^AO$2,0))</f>
        <v>0</v>
      </c>
    </row>
    <row r="546" spans="1:42" x14ac:dyDescent="0.2">
      <c r="A546" s="22" t="s">
        <v>275</v>
      </c>
      <c r="C546" s="112">
        <f>ROUND(C545*1000,0)</f>
        <v>0</v>
      </c>
      <c r="D546" s="112">
        <f>ROUND(D545*1000,0)</f>
        <v>0</v>
      </c>
      <c r="E546" s="112">
        <f t="shared" ref="E546:AP546" si="274">ROUND(E545*1000,0)</f>
        <v>0</v>
      </c>
      <c r="F546" s="112">
        <f t="shared" si="274"/>
        <v>0</v>
      </c>
      <c r="G546" s="112">
        <f t="shared" si="274"/>
        <v>0</v>
      </c>
      <c r="H546" s="112">
        <f t="shared" si="274"/>
        <v>0</v>
      </c>
      <c r="I546" s="112">
        <f t="shared" si="274"/>
        <v>0</v>
      </c>
      <c r="J546" s="112">
        <f t="shared" si="274"/>
        <v>0</v>
      </c>
      <c r="K546" s="112">
        <f t="shared" si="274"/>
        <v>0</v>
      </c>
      <c r="L546" s="112">
        <f t="shared" si="274"/>
        <v>0</v>
      </c>
      <c r="M546" s="112">
        <f t="shared" si="274"/>
        <v>0</v>
      </c>
      <c r="N546" s="112">
        <f t="shared" si="274"/>
        <v>0</v>
      </c>
      <c r="O546" s="112">
        <f t="shared" si="274"/>
        <v>0</v>
      </c>
      <c r="P546" s="112">
        <f t="shared" si="274"/>
        <v>0</v>
      </c>
      <c r="Q546" s="112">
        <f t="shared" si="274"/>
        <v>0</v>
      </c>
      <c r="R546" s="112">
        <f t="shared" si="274"/>
        <v>0</v>
      </c>
      <c r="S546" s="112">
        <f t="shared" si="274"/>
        <v>0</v>
      </c>
      <c r="T546" s="112">
        <f t="shared" si="274"/>
        <v>0</v>
      </c>
      <c r="U546" s="112">
        <f t="shared" si="274"/>
        <v>0</v>
      </c>
      <c r="V546" s="112">
        <f t="shared" si="274"/>
        <v>0</v>
      </c>
      <c r="W546" s="112">
        <f t="shared" si="274"/>
        <v>0</v>
      </c>
      <c r="X546" s="112">
        <f t="shared" si="274"/>
        <v>0</v>
      </c>
      <c r="Y546" s="112">
        <f t="shared" si="274"/>
        <v>0</v>
      </c>
      <c r="Z546" s="112">
        <f t="shared" si="274"/>
        <v>0</v>
      </c>
      <c r="AA546" s="112">
        <f t="shared" si="274"/>
        <v>0</v>
      </c>
      <c r="AB546" s="112">
        <f t="shared" si="274"/>
        <v>0</v>
      </c>
      <c r="AC546" s="112">
        <f t="shared" si="274"/>
        <v>0</v>
      </c>
      <c r="AD546" s="112">
        <f t="shared" si="274"/>
        <v>0</v>
      </c>
      <c r="AE546" s="112">
        <f t="shared" si="274"/>
        <v>0</v>
      </c>
      <c r="AF546" s="112">
        <f t="shared" si="274"/>
        <v>0</v>
      </c>
      <c r="AG546" s="112">
        <f t="shared" si="274"/>
        <v>0</v>
      </c>
      <c r="AH546" s="112">
        <f t="shared" si="274"/>
        <v>0</v>
      </c>
      <c r="AI546" s="112">
        <f t="shared" si="274"/>
        <v>0</v>
      </c>
      <c r="AJ546" s="112">
        <f t="shared" si="274"/>
        <v>0</v>
      </c>
      <c r="AK546" s="112">
        <f t="shared" si="274"/>
        <v>0</v>
      </c>
      <c r="AL546" s="112">
        <f t="shared" si="274"/>
        <v>0</v>
      </c>
      <c r="AM546" s="112">
        <f t="shared" si="274"/>
        <v>0</v>
      </c>
      <c r="AN546" s="112">
        <f t="shared" si="274"/>
        <v>0</v>
      </c>
      <c r="AO546" s="112">
        <f t="shared" si="274"/>
        <v>0</v>
      </c>
      <c r="AP546" s="112">
        <f t="shared" si="274"/>
        <v>0</v>
      </c>
    </row>
    <row r="547" spans="1:42" x14ac:dyDescent="0.2">
      <c r="A547" s="22" t="s">
        <v>68</v>
      </c>
      <c r="C547" s="124">
        <f>C$10/1000</f>
        <v>0</v>
      </c>
      <c r="D547" s="124">
        <f>D$10/1000</f>
        <v>0</v>
      </c>
      <c r="E547" s="124">
        <f t="shared" ref="E547:AP547" si="275">E$10/1000</f>
        <v>0</v>
      </c>
      <c r="F547" s="124">
        <f t="shared" si="275"/>
        <v>0</v>
      </c>
      <c r="G547" s="124">
        <f t="shared" si="275"/>
        <v>0</v>
      </c>
      <c r="H547" s="124">
        <f t="shared" si="275"/>
        <v>0</v>
      </c>
      <c r="I547" s="124">
        <f t="shared" si="275"/>
        <v>0</v>
      </c>
      <c r="J547" s="124">
        <f t="shared" si="275"/>
        <v>0</v>
      </c>
      <c r="K547" s="124">
        <f t="shared" si="275"/>
        <v>0</v>
      </c>
      <c r="L547" s="124">
        <f t="shared" si="275"/>
        <v>0</v>
      </c>
      <c r="M547" s="124">
        <f t="shared" si="275"/>
        <v>0</v>
      </c>
      <c r="N547" s="124">
        <f t="shared" si="275"/>
        <v>0</v>
      </c>
      <c r="O547" s="124">
        <f t="shared" si="275"/>
        <v>0</v>
      </c>
      <c r="P547" s="124">
        <f t="shared" si="275"/>
        <v>0</v>
      </c>
      <c r="Q547" s="124">
        <f t="shared" si="275"/>
        <v>0</v>
      </c>
      <c r="R547" s="124">
        <f t="shared" si="275"/>
        <v>0</v>
      </c>
      <c r="S547" s="124">
        <f t="shared" si="275"/>
        <v>0</v>
      </c>
      <c r="T547" s="124">
        <f t="shared" si="275"/>
        <v>0</v>
      </c>
      <c r="U547" s="124">
        <f t="shared" si="275"/>
        <v>0</v>
      </c>
      <c r="V547" s="124">
        <f t="shared" si="275"/>
        <v>0</v>
      </c>
      <c r="W547" s="124">
        <f t="shared" si="275"/>
        <v>0</v>
      </c>
      <c r="X547" s="124">
        <f t="shared" si="275"/>
        <v>0</v>
      </c>
      <c r="Y547" s="124">
        <f t="shared" si="275"/>
        <v>0</v>
      </c>
      <c r="Z547" s="124">
        <f t="shared" si="275"/>
        <v>0</v>
      </c>
      <c r="AA547" s="124">
        <f t="shared" si="275"/>
        <v>0</v>
      </c>
      <c r="AB547" s="124">
        <f t="shared" si="275"/>
        <v>0</v>
      </c>
      <c r="AC547" s="124">
        <f t="shared" si="275"/>
        <v>0</v>
      </c>
      <c r="AD547" s="124">
        <f t="shared" si="275"/>
        <v>0</v>
      </c>
      <c r="AE547" s="124">
        <f t="shared" si="275"/>
        <v>0</v>
      </c>
      <c r="AF547" s="124">
        <f t="shared" si="275"/>
        <v>0</v>
      </c>
      <c r="AG547" s="124">
        <f t="shared" si="275"/>
        <v>0</v>
      </c>
      <c r="AH547" s="124">
        <f t="shared" si="275"/>
        <v>0</v>
      </c>
      <c r="AI547" s="124">
        <f t="shared" si="275"/>
        <v>0</v>
      </c>
      <c r="AJ547" s="124">
        <f t="shared" si="275"/>
        <v>0</v>
      </c>
      <c r="AK547" s="124">
        <f t="shared" si="275"/>
        <v>0</v>
      </c>
      <c r="AL547" s="124">
        <f t="shared" si="275"/>
        <v>0</v>
      </c>
      <c r="AM547" s="124">
        <f t="shared" si="275"/>
        <v>0</v>
      </c>
      <c r="AN547" s="124">
        <f t="shared" si="275"/>
        <v>0</v>
      </c>
      <c r="AO547" s="124">
        <f t="shared" si="275"/>
        <v>0</v>
      </c>
      <c r="AP547" s="124">
        <f t="shared" si="275"/>
        <v>0</v>
      </c>
    </row>
    <row r="548" spans="1:42" x14ac:dyDescent="0.2">
      <c r="A548" s="22" t="s">
        <v>13</v>
      </c>
      <c r="C548" s="123">
        <f>C546*C547</f>
        <v>0</v>
      </c>
      <c r="D548" s="123">
        <f>D546*D547</f>
        <v>0</v>
      </c>
      <c r="E548" s="123">
        <f t="shared" ref="E548:AP548" si="276">E546*E547</f>
        <v>0</v>
      </c>
      <c r="F548" s="123">
        <f t="shared" si="276"/>
        <v>0</v>
      </c>
      <c r="G548" s="123">
        <f t="shared" si="276"/>
        <v>0</v>
      </c>
      <c r="H548" s="123">
        <f t="shared" si="276"/>
        <v>0</v>
      </c>
      <c r="I548" s="123">
        <f t="shared" si="276"/>
        <v>0</v>
      </c>
      <c r="J548" s="123">
        <f t="shared" si="276"/>
        <v>0</v>
      </c>
      <c r="K548" s="123">
        <f t="shared" si="276"/>
        <v>0</v>
      </c>
      <c r="L548" s="123">
        <f t="shared" si="276"/>
        <v>0</v>
      </c>
      <c r="M548" s="123">
        <f t="shared" si="276"/>
        <v>0</v>
      </c>
      <c r="N548" s="123">
        <f t="shared" si="276"/>
        <v>0</v>
      </c>
      <c r="O548" s="123">
        <f t="shared" si="276"/>
        <v>0</v>
      </c>
      <c r="P548" s="123">
        <f t="shared" si="276"/>
        <v>0</v>
      </c>
      <c r="Q548" s="123">
        <f t="shared" si="276"/>
        <v>0</v>
      </c>
      <c r="R548" s="123">
        <f t="shared" si="276"/>
        <v>0</v>
      </c>
      <c r="S548" s="123">
        <f t="shared" si="276"/>
        <v>0</v>
      </c>
      <c r="T548" s="123">
        <f t="shared" si="276"/>
        <v>0</v>
      </c>
      <c r="U548" s="123">
        <f t="shared" si="276"/>
        <v>0</v>
      </c>
      <c r="V548" s="123">
        <f t="shared" si="276"/>
        <v>0</v>
      </c>
      <c r="W548" s="123">
        <f t="shared" si="276"/>
        <v>0</v>
      </c>
      <c r="X548" s="123">
        <f t="shared" si="276"/>
        <v>0</v>
      </c>
      <c r="Y548" s="123">
        <f t="shared" si="276"/>
        <v>0</v>
      </c>
      <c r="Z548" s="123">
        <f t="shared" si="276"/>
        <v>0</v>
      </c>
      <c r="AA548" s="123">
        <f t="shared" si="276"/>
        <v>0</v>
      </c>
      <c r="AB548" s="123">
        <f t="shared" si="276"/>
        <v>0</v>
      </c>
      <c r="AC548" s="123">
        <f t="shared" si="276"/>
        <v>0</v>
      </c>
      <c r="AD548" s="123">
        <f t="shared" si="276"/>
        <v>0</v>
      </c>
      <c r="AE548" s="123">
        <f t="shared" si="276"/>
        <v>0</v>
      </c>
      <c r="AF548" s="123">
        <f t="shared" si="276"/>
        <v>0</v>
      </c>
      <c r="AG548" s="123">
        <f t="shared" si="276"/>
        <v>0</v>
      </c>
      <c r="AH548" s="123">
        <f t="shared" si="276"/>
        <v>0</v>
      </c>
      <c r="AI548" s="123">
        <f t="shared" si="276"/>
        <v>0</v>
      </c>
      <c r="AJ548" s="123">
        <f t="shared" si="276"/>
        <v>0</v>
      </c>
      <c r="AK548" s="123">
        <f t="shared" si="276"/>
        <v>0</v>
      </c>
      <c r="AL548" s="123">
        <f t="shared" si="276"/>
        <v>0</v>
      </c>
      <c r="AM548" s="123">
        <f t="shared" si="276"/>
        <v>0</v>
      </c>
      <c r="AN548" s="123">
        <f t="shared" si="276"/>
        <v>0</v>
      </c>
      <c r="AO548" s="123">
        <f t="shared" si="276"/>
        <v>0</v>
      </c>
      <c r="AP548" s="123">
        <f t="shared" si="276"/>
        <v>0</v>
      </c>
    </row>
    <row r="549" spans="1:42" x14ac:dyDescent="0.2">
      <c r="A549" s="18"/>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row>
    <row r="550" spans="1:42" x14ac:dyDescent="0.2">
      <c r="A550" s="18" t="s">
        <v>4</v>
      </c>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5"/>
    </row>
    <row r="551" spans="1:42" x14ac:dyDescent="0.2">
      <c r="A551" s="22" t="s">
        <v>274</v>
      </c>
      <c r="C551" s="112">
        <f>IF(ptc_fed_amount="n/a",Inputs!D184,IF(C$2&lt;=ptc_fed_term,ptc_fed_amount*(1+ptc_fed_escal/100)^B$2,0))</f>
        <v>0</v>
      </c>
      <c r="D551" s="112">
        <f>IF(ptc_fed_amount="n/a",Inputs!E184,IF(D$2&lt;=ptc_fed_term,ptc_fed_amount*(1+ptc_fed_escal/100)^C$2,0))</f>
        <v>0</v>
      </c>
      <c r="E551" s="112">
        <f>IF(ptc_fed_amount="n/a",Inputs!F184,IF(E$2&lt;=ptc_fed_term,ptc_fed_amount*(1+ptc_fed_escal/100)^D$2,0))</f>
        <v>0</v>
      </c>
      <c r="F551" s="112">
        <f>IF(ptc_fed_amount="n/a",Inputs!G184,IF(F$2&lt;=ptc_fed_term,ptc_fed_amount*(1+ptc_fed_escal/100)^E$2,0))</f>
        <v>0</v>
      </c>
      <c r="G551" s="112">
        <f>IF(ptc_fed_amount="n/a",Inputs!H184,IF(G$2&lt;=ptc_fed_term,ptc_fed_amount*(1+ptc_fed_escal/100)^F$2,0))</f>
        <v>0</v>
      </c>
      <c r="H551" s="112">
        <f>IF(ptc_fed_amount="n/a",Inputs!I184,IF(H$2&lt;=ptc_fed_term,ptc_fed_amount*(1+ptc_fed_escal/100)^G$2,0))</f>
        <v>0</v>
      </c>
      <c r="I551" s="112">
        <f>IF(ptc_fed_amount="n/a",Inputs!J184,IF(I$2&lt;=ptc_fed_term,ptc_fed_amount*(1+ptc_fed_escal/100)^H$2,0))</f>
        <v>0</v>
      </c>
      <c r="J551" s="112">
        <f>IF(ptc_fed_amount="n/a",Inputs!K184,IF(J$2&lt;=ptc_fed_term,ptc_fed_amount*(1+ptc_fed_escal/100)^I$2,0))</f>
        <v>0</v>
      </c>
      <c r="K551" s="112">
        <f>IF(ptc_fed_amount="n/a",Inputs!L184,IF(K$2&lt;=ptc_fed_term,ptc_fed_amount*(1+ptc_fed_escal/100)^J$2,0))</f>
        <v>0</v>
      </c>
      <c r="L551" s="112">
        <f>IF(ptc_fed_amount="n/a",Inputs!M184,IF(L$2&lt;=ptc_fed_term,ptc_fed_amount*(1+ptc_fed_escal/100)^K$2,0))</f>
        <v>0</v>
      </c>
      <c r="M551" s="112">
        <f>IF(ptc_fed_amount="n/a",Inputs!N184,IF(M$2&lt;=ptc_fed_term,ptc_fed_amount*(1+ptc_fed_escal/100)^L$2,0))</f>
        <v>0</v>
      </c>
      <c r="N551" s="112">
        <f>IF(ptc_fed_amount="n/a",Inputs!O184,IF(N$2&lt;=ptc_fed_term,ptc_fed_amount*(1+ptc_fed_escal/100)^M$2,0))</f>
        <v>0</v>
      </c>
      <c r="O551" s="112">
        <f>IF(ptc_fed_amount="n/a",Inputs!P184,IF(O$2&lt;=ptc_fed_term,ptc_fed_amount*(1+ptc_fed_escal/100)^N$2,0))</f>
        <v>0</v>
      </c>
      <c r="P551" s="112">
        <f>IF(ptc_fed_amount="n/a",Inputs!Q184,IF(P$2&lt;=ptc_fed_term,ptc_fed_amount*(1+ptc_fed_escal/100)^O$2,0))</f>
        <v>0</v>
      </c>
      <c r="Q551" s="112">
        <f>IF(ptc_fed_amount="n/a",Inputs!R184,IF(Q$2&lt;=ptc_fed_term,ptc_fed_amount*(1+ptc_fed_escal/100)^P$2,0))</f>
        <v>0</v>
      </c>
      <c r="R551" s="112">
        <f>IF(ptc_fed_amount="n/a",Inputs!S184,IF(R$2&lt;=ptc_fed_term,ptc_fed_amount*(1+ptc_fed_escal/100)^Q$2,0))</f>
        <v>0</v>
      </c>
      <c r="S551" s="112">
        <f>IF(ptc_fed_amount="n/a",Inputs!T184,IF(S$2&lt;=ptc_fed_term,ptc_fed_amount*(1+ptc_fed_escal/100)^R$2,0))</f>
        <v>0</v>
      </c>
      <c r="T551" s="112">
        <f>IF(ptc_fed_amount="n/a",Inputs!U184,IF(T$2&lt;=ptc_fed_term,ptc_fed_amount*(1+ptc_fed_escal/100)^S$2,0))</f>
        <v>0</v>
      </c>
      <c r="U551" s="112">
        <f>IF(ptc_fed_amount="n/a",Inputs!V184,IF(U$2&lt;=ptc_fed_term,ptc_fed_amount*(1+ptc_fed_escal/100)^T$2,0))</f>
        <v>0</v>
      </c>
      <c r="V551" s="112">
        <f>IF(ptc_fed_amount="n/a",Inputs!W184,IF(V$2&lt;=ptc_fed_term,ptc_fed_amount*(1+ptc_fed_escal/100)^U$2,0))</f>
        <v>0</v>
      </c>
      <c r="W551" s="112">
        <f>IF(ptc_fed_amount="n/a",Inputs!X184,IF(W$2&lt;=ptc_fed_term,ptc_fed_amount*(1+ptc_fed_escal/100)^V$2,0))</f>
        <v>0</v>
      </c>
      <c r="X551" s="112">
        <f>IF(ptc_fed_amount="n/a",Inputs!Y184,IF(X$2&lt;=ptc_fed_term,ptc_fed_amount*(1+ptc_fed_escal/100)^W$2,0))</f>
        <v>0</v>
      </c>
      <c r="Y551" s="112">
        <f>IF(ptc_fed_amount="n/a",Inputs!Z184,IF(Y$2&lt;=ptc_fed_term,ptc_fed_amount*(1+ptc_fed_escal/100)^X$2,0))</f>
        <v>0</v>
      </c>
      <c r="Z551" s="112">
        <f>IF(ptc_fed_amount="n/a",Inputs!AA184,IF(Z$2&lt;=ptc_fed_term,ptc_fed_amount*(1+ptc_fed_escal/100)^Y$2,0))</f>
        <v>0</v>
      </c>
      <c r="AA551" s="112">
        <f>IF(ptc_fed_amount="n/a",Inputs!AB184,IF(AA$2&lt;=ptc_fed_term,ptc_fed_amount*(1+ptc_fed_escal/100)^Z$2,0))</f>
        <v>0</v>
      </c>
      <c r="AB551" s="112">
        <f>IF(ptc_fed_amount="n/a",Inputs!AC184,IF(AB$2&lt;=ptc_fed_term,ptc_fed_amount*(1+ptc_fed_escal/100)^AA$2,0))</f>
        <v>0</v>
      </c>
      <c r="AC551" s="112">
        <f>IF(ptc_fed_amount="n/a",Inputs!AD184,IF(AC$2&lt;=ptc_fed_term,ptc_fed_amount*(1+ptc_fed_escal/100)^AB$2,0))</f>
        <v>0</v>
      </c>
      <c r="AD551" s="112">
        <f>IF(ptc_fed_amount="n/a",Inputs!AE184,IF(AD$2&lt;=ptc_fed_term,ptc_fed_amount*(1+ptc_fed_escal/100)^AC$2,0))</f>
        <v>0</v>
      </c>
      <c r="AE551" s="112">
        <f>IF(ptc_fed_amount="n/a",Inputs!AF184,IF(AE$2&lt;=ptc_fed_term,ptc_fed_amount*(1+ptc_fed_escal/100)^AD$2,0))</f>
        <v>0</v>
      </c>
      <c r="AF551" s="112">
        <f>IF(ptc_fed_amount="n/a",Inputs!AG184,IF(AF$2&lt;=ptc_fed_term,ptc_fed_amount*(1+ptc_fed_escal/100)^AE$2,0))</f>
        <v>0</v>
      </c>
      <c r="AG551" s="112">
        <f>IF(ptc_fed_amount="n/a",Inputs!AH184,IF(AG$2&lt;=ptc_fed_term,ptc_fed_amount*(1+ptc_fed_escal/100)^AF$2,0))</f>
        <v>0</v>
      </c>
      <c r="AH551" s="112">
        <f>IF(ptc_fed_amount="n/a",Inputs!AI184,IF(AH$2&lt;=ptc_fed_term,ptc_fed_amount*(1+ptc_fed_escal/100)^AG$2,0))</f>
        <v>0</v>
      </c>
      <c r="AI551" s="112">
        <f>IF(ptc_fed_amount="n/a",Inputs!AJ184,IF(AI$2&lt;=ptc_fed_term,ptc_fed_amount*(1+ptc_fed_escal/100)^AH$2,0))</f>
        <v>0</v>
      </c>
      <c r="AJ551" s="112">
        <f>IF(ptc_fed_amount="n/a",Inputs!AK184,IF(AJ$2&lt;=ptc_fed_term,ptc_fed_amount*(1+ptc_fed_escal/100)^AI$2,0))</f>
        <v>0</v>
      </c>
      <c r="AK551" s="112">
        <f>IF(ptc_fed_amount="n/a",Inputs!AL184,IF(AK$2&lt;=ptc_fed_term,ptc_fed_amount*(1+ptc_fed_escal/100)^AJ$2,0))</f>
        <v>0</v>
      </c>
      <c r="AL551" s="112">
        <f>IF(ptc_fed_amount="n/a",Inputs!AM184,IF(AL$2&lt;=ptc_fed_term,ptc_fed_amount*(1+ptc_fed_escal/100)^AK$2,0))</f>
        <v>0</v>
      </c>
      <c r="AM551" s="112">
        <f>IF(ptc_fed_amount="n/a",Inputs!AN184,IF(AM$2&lt;=ptc_fed_term,ptc_fed_amount*(1+ptc_fed_escal/100)^AL$2,0))</f>
        <v>0</v>
      </c>
      <c r="AN551" s="112">
        <f>IF(ptc_fed_amount="n/a",Inputs!AO184,IF(AN$2&lt;=ptc_fed_term,ptc_fed_amount*(1+ptc_fed_escal/100)^AM$2,0))</f>
        <v>0</v>
      </c>
      <c r="AO551" s="112">
        <f>IF(ptc_fed_amount="n/a",Inputs!AP184,IF(AO$2&lt;=ptc_fed_term,ptc_fed_amount*(1+ptc_fed_escal/100)^AN$2,0))</f>
        <v>0</v>
      </c>
      <c r="AP551" s="112">
        <f>IF(ptc_fed_amount="n/a",Inputs!AQ184,IF(AP$2&lt;=ptc_fed_term,ptc_fed_amount*(1+ptc_fed_escal/100)^AO$2,0))</f>
        <v>0</v>
      </c>
    </row>
    <row r="552" spans="1:42" x14ac:dyDescent="0.2">
      <c r="A552" s="22" t="s">
        <v>275</v>
      </c>
      <c r="C552" s="112">
        <f>ROUND(C551*1000,0)</f>
        <v>0</v>
      </c>
      <c r="D552" s="112">
        <f>ROUND(D551*1000,0)</f>
        <v>0</v>
      </c>
      <c r="E552" s="112">
        <f t="shared" ref="E552:AP552" si="277">ROUND(E551*1000,0)</f>
        <v>0</v>
      </c>
      <c r="F552" s="112">
        <f t="shared" si="277"/>
        <v>0</v>
      </c>
      <c r="G552" s="112">
        <f t="shared" si="277"/>
        <v>0</v>
      </c>
      <c r="H552" s="112">
        <f t="shared" si="277"/>
        <v>0</v>
      </c>
      <c r="I552" s="112">
        <f t="shared" si="277"/>
        <v>0</v>
      </c>
      <c r="J552" s="112">
        <f t="shared" si="277"/>
        <v>0</v>
      </c>
      <c r="K552" s="112">
        <f t="shared" si="277"/>
        <v>0</v>
      </c>
      <c r="L552" s="112">
        <f t="shared" si="277"/>
        <v>0</v>
      </c>
      <c r="M552" s="112">
        <f t="shared" si="277"/>
        <v>0</v>
      </c>
      <c r="N552" s="112">
        <f t="shared" si="277"/>
        <v>0</v>
      </c>
      <c r="O552" s="112">
        <f t="shared" si="277"/>
        <v>0</v>
      </c>
      <c r="P552" s="112">
        <f t="shared" si="277"/>
        <v>0</v>
      </c>
      <c r="Q552" s="112">
        <f t="shared" si="277"/>
        <v>0</v>
      </c>
      <c r="R552" s="112">
        <f t="shared" si="277"/>
        <v>0</v>
      </c>
      <c r="S552" s="112">
        <f t="shared" si="277"/>
        <v>0</v>
      </c>
      <c r="T552" s="112">
        <f t="shared" si="277"/>
        <v>0</v>
      </c>
      <c r="U552" s="112">
        <f t="shared" si="277"/>
        <v>0</v>
      </c>
      <c r="V552" s="112">
        <f t="shared" si="277"/>
        <v>0</v>
      </c>
      <c r="W552" s="112">
        <f t="shared" si="277"/>
        <v>0</v>
      </c>
      <c r="X552" s="112">
        <f t="shared" si="277"/>
        <v>0</v>
      </c>
      <c r="Y552" s="112">
        <f t="shared" si="277"/>
        <v>0</v>
      </c>
      <c r="Z552" s="112">
        <f t="shared" si="277"/>
        <v>0</v>
      </c>
      <c r="AA552" s="112">
        <f t="shared" si="277"/>
        <v>0</v>
      </c>
      <c r="AB552" s="112">
        <f t="shared" si="277"/>
        <v>0</v>
      </c>
      <c r="AC552" s="112">
        <f t="shared" si="277"/>
        <v>0</v>
      </c>
      <c r="AD552" s="112">
        <f t="shared" si="277"/>
        <v>0</v>
      </c>
      <c r="AE552" s="112">
        <f t="shared" si="277"/>
        <v>0</v>
      </c>
      <c r="AF552" s="112">
        <f t="shared" si="277"/>
        <v>0</v>
      </c>
      <c r="AG552" s="112">
        <f t="shared" si="277"/>
        <v>0</v>
      </c>
      <c r="AH552" s="112">
        <f t="shared" si="277"/>
        <v>0</v>
      </c>
      <c r="AI552" s="112">
        <f t="shared" si="277"/>
        <v>0</v>
      </c>
      <c r="AJ552" s="112">
        <f t="shared" si="277"/>
        <v>0</v>
      </c>
      <c r="AK552" s="112">
        <f t="shared" si="277"/>
        <v>0</v>
      </c>
      <c r="AL552" s="112">
        <f t="shared" si="277"/>
        <v>0</v>
      </c>
      <c r="AM552" s="112">
        <f t="shared" si="277"/>
        <v>0</v>
      </c>
      <c r="AN552" s="112">
        <f t="shared" si="277"/>
        <v>0</v>
      </c>
      <c r="AO552" s="112">
        <f t="shared" si="277"/>
        <v>0</v>
      </c>
      <c r="AP552" s="112">
        <f t="shared" si="277"/>
        <v>0</v>
      </c>
    </row>
    <row r="553" spans="1:42" x14ac:dyDescent="0.2">
      <c r="A553" s="22" t="s">
        <v>68</v>
      </c>
      <c r="C553" s="124">
        <f>C$10/1000</f>
        <v>0</v>
      </c>
      <c r="D553" s="124">
        <f>D$10/1000</f>
        <v>0</v>
      </c>
      <c r="E553" s="124">
        <f t="shared" ref="E553:AP553" si="278">E$10/1000</f>
        <v>0</v>
      </c>
      <c r="F553" s="124">
        <f t="shared" si="278"/>
        <v>0</v>
      </c>
      <c r="G553" s="124">
        <f t="shared" si="278"/>
        <v>0</v>
      </c>
      <c r="H553" s="124">
        <f t="shared" si="278"/>
        <v>0</v>
      </c>
      <c r="I553" s="124">
        <f t="shared" si="278"/>
        <v>0</v>
      </c>
      <c r="J553" s="124">
        <f t="shared" si="278"/>
        <v>0</v>
      </c>
      <c r="K553" s="124">
        <f t="shared" si="278"/>
        <v>0</v>
      </c>
      <c r="L553" s="124">
        <f t="shared" si="278"/>
        <v>0</v>
      </c>
      <c r="M553" s="124">
        <f t="shared" si="278"/>
        <v>0</v>
      </c>
      <c r="N553" s="124">
        <f t="shared" si="278"/>
        <v>0</v>
      </c>
      <c r="O553" s="124">
        <f t="shared" si="278"/>
        <v>0</v>
      </c>
      <c r="P553" s="124">
        <f t="shared" si="278"/>
        <v>0</v>
      </c>
      <c r="Q553" s="124">
        <f t="shared" si="278"/>
        <v>0</v>
      </c>
      <c r="R553" s="124">
        <f t="shared" si="278"/>
        <v>0</v>
      </c>
      <c r="S553" s="124">
        <f t="shared" si="278"/>
        <v>0</v>
      </c>
      <c r="T553" s="124">
        <f t="shared" si="278"/>
        <v>0</v>
      </c>
      <c r="U553" s="124">
        <f t="shared" si="278"/>
        <v>0</v>
      </c>
      <c r="V553" s="124">
        <f t="shared" si="278"/>
        <v>0</v>
      </c>
      <c r="W553" s="124">
        <f t="shared" si="278"/>
        <v>0</v>
      </c>
      <c r="X553" s="124">
        <f t="shared" si="278"/>
        <v>0</v>
      </c>
      <c r="Y553" s="124">
        <f t="shared" si="278"/>
        <v>0</v>
      </c>
      <c r="Z553" s="124">
        <f t="shared" si="278"/>
        <v>0</v>
      </c>
      <c r="AA553" s="124">
        <f t="shared" si="278"/>
        <v>0</v>
      </c>
      <c r="AB553" s="124">
        <f t="shared" si="278"/>
        <v>0</v>
      </c>
      <c r="AC553" s="124">
        <f t="shared" si="278"/>
        <v>0</v>
      </c>
      <c r="AD553" s="124">
        <f t="shared" si="278"/>
        <v>0</v>
      </c>
      <c r="AE553" s="124">
        <f t="shared" si="278"/>
        <v>0</v>
      </c>
      <c r="AF553" s="124">
        <f t="shared" si="278"/>
        <v>0</v>
      </c>
      <c r="AG553" s="124">
        <f t="shared" si="278"/>
        <v>0</v>
      </c>
      <c r="AH553" s="124">
        <f t="shared" si="278"/>
        <v>0</v>
      </c>
      <c r="AI553" s="124">
        <f t="shared" si="278"/>
        <v>0</v>
      </c>
      <c r="AJ553" s="124">
        <f t="shared" si="278"/>
        <v>0</v>
      </c>
      <c r="AK553" s="124">
        <f t="shared" si="278"/>
        <v>0</v>
      </c>
      <c r="AL553" s="124">
        <f t="shared" si="278"/>
        <v>0</v>
      </c>
      <c r="AM553" s="124">
        <f t="shared" si="278"/>
        <v>0</v>
      </c>
      <c r="AN553" s="124">
        <f t="shared" si="278"/>
        <v>0</v>
      </c>
      <c r="AO553" s="124">
        <f t="shared" si="278"/>
        <v>0</v>
      </c>
      <c r="AP553" s="124">
        <f t="shared" si="278"/>
        <v>0</v>
      </c>
    </row>
    <row r="554" spans="1:42" x14ac:dyDescent="0.2">
      <c r="A554" s="22" t="s">
        <v>13</v>
      </c>
      <c r="C554" s="123">
        <f>C552*C553</f>
        <v>0</v>
      </c>
      <c r="D554" s="123">
        <f>D552*D553</f>
        <v>0</v>
      </c>
      <c r="E554" s="123">
        <f t="shared" ref="E554:AP554" si="279">E552*E553</f>
        <v>0</v>
      </c>
      <c r="F554" s="123">
        <f t="shared" si="279"/>
        <v>0</v>
      </c>
      <c r="G554" s="123">
        <f t="shared" si="279"/>
        <v>0</v>
      </c>
      <c r="H554" s="123">
        <f t="shared" si="279"/>
        <v>0</v>
      </c>
      <c r="I554" s="123">
        <f t="shared" si="279"/>
        <v>0</v>
      </c>
      <c r="J554" s="123">
        <f t="shared" si="279"/>
        <v>0</v>
      </c>
      <c r="K554" s="123">
        <f t="shared" si="279"/>
        <v>0</v>
      </c>
      <c r="L554" s="123">
        <f t="shared" si="279"/>
        <v>0</v>
      </c>
      <c r="M554" s="123">
        <f t="shared" si="279"/>
        <v>0</v>
      </c>
      <c r="N554" s="123">
        <f t="shared" si="279"/>
        <v>0</v>
      </c>
      <c r="O554" s="123">
        <f t="shared" si="279"/>
        <v>0</v>
      </c>
      <c r="P554" s="123">
        <f t="shared" si="279"/>
        <v>0</v>
      </c>
      <c r="Q554" s="123">
        <f t="shared" si="279"/>
        <v>0</v>
      </c>
      <c r="R554" s="123">
        <f t="shared" si="279"/>
        <v>0</v>
      </c>
      <c r="S554" s="123">
        <f t="shared" si="279"/>
        <v>0</v>
      </c>
      <c r="T554" s="123">
        <f t="shared" si="279"/>
        <v>0</v>
      </c>
      <c r="U554" s="123">
        <f t="shared" si="279"/>
        <v>0</v>
      </c>
      <c r="V554" s="123">
        <f t="shared" si="279"/>
        <v>0</v>
      </c>
      <c r="W554" s="123">
        <f t="shared" si="279"/>
        <v>0</v>
      </c>
      <c r="X554" s="123">
        <f t="shared" si="279"/>
        <v>0</v>
      </c>
      <c r="Y554" s="123">
        <f t="shared" si="279"/>
        <v>0</v>
      </c>
      <c r="Z554" s="123">
        <f t="shared" si="279"/>
        <v>0</v>
      </c>
      <c r="AA554" s="123">
        <f t="shared" si="279"/>
        <v>0</v>
      </c>
      <c r="AB554" s="123">
        <f t="shared" si="279"/>
        <v>0</v>
      </c>
      <c r="AC554" s="123">
        <f t="shared" si="279"/>
        <v>0</v>
      </c>
      <c r="AD554" s="123">
        <f t="shared" si="279"/>
        <v>0</v>
      </c>
      <c r="AE554" s="123">
        <f t="shared" si="279"/>
        <v>0</v>
      </c>
      <c r="AF554" s="123">
        <f t="shared" si="279"/>
        <v>0</v>
      </c>
      <c r="AG554" s="123">
        <f t="shared" si="279"/>
        <v>0</v>
      </c>
      <c r="AH554" s="123">
        <f t="shared" si="279"/>
        <v>0</v>
      </c>
      <c r="AI554" s="123">
        <f t="shared" si="279"/>
        <v>0</v>
      </c>
      <c r="AJ554" s="123">
        <f t="shared" si="279"/>
        <v>0</v>
      </c>
      <c r="AK554" s="123">
        <f t="shared" si="279"/>
        <v>0</v>
      </c>
      <c r="AL554" s="123">
        <f t="shared" si="279"/>
        <v>0</v>
      </c>
      <c r="AM554" s="123">
        <f t="shared" si="279"/>
        <v>0</v>
      </c>
      <c r="AN554" s="123">
        <f t="shared" si="279"/>
        <v>0</v>
      </c>
      <c r="AO554" s="123">
        <f t="shared" si="279"/>
        <v>0</v>
      </c>
      <c r="AP554" s="123">
        <f t="shared" si="279"/>
        <v>0</v>
      </c>
    </row>
    <row r="555" spans="1:42" x14ac:dyDescent="0.2">
      <c r="A555" s="22"/>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5"/>
    </row>
    <row r="556" spans="1:42" x14ac:dyDescent="0.2">
      <c r="A556" s="20" t="s">
        <v>15</v>
      </c>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5"/>
    </row>
    <row r="557" spans="1:42" x14ac:dyDescent="0.2">
      <c r="A557" s="18" t="str">
        <f>Inputs!B114</f>
        <v>As fixed amount</v>
      </c>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5"/>
    </row>
    <row r="558" spans="1:42" x14ac:dyDescent="0.2">
      <c r="A558" s="22" t="str">
        <f>Inputs!B115</f>
        <v>Federal ($)</v>
      </c>
      <c r="C558" s="123">
        <f>ibi_fed_amount</f>
        <v>0</v>
      </c>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row>
    <row r="559" spans="1:42" x14ac:dyDescent="0.2">
      <c r="A559" s="22" t="str">
        <f>Inputs!B116</f>
        <v>State ($)</v>
      </c>
      <c r="C559" s="123">
        <f>ibi_sta_amount</f>
        <v>0</v>
      </c>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row>
    <row r="560" spans="1:42" x14ac:dyDescent="0.2">
      <c r="A560" s="22" t="str">
        <f>Inputs!B117</f>
        <v>Utility ($)</v>
      </c>
      <c r="C560" s="123">
        <f>ibi_uti_amount</f>
        <v>0</v>
      </c>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row>
    <row r="561" spans="1:42" x14ac:dyDescent="0.2">
      <c r="A561" s="22" t="str">
        <f>Inputs!B118</f>
        <v>Other ($)</v>
      </c>
      <c r="C561" s="124">
        <f>ibi_oth_amount</f>
        <v>0</v>
      </c>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row>
    <row r="562" spans="1:42" x14ac:dyDescent="0.2">
      <c r="A562" s="22" t="s">
        <v>13</v>
      </c>
      <c r="C562" s="123">
        <f>SUM(C558:C561)</f>
        <v>0</v>
      </c>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row>
    <row r="563" spans="1:42" x14ac:dyDescent="0.2">
      <c r="A563" s="18" t="str">
        <f>Inputs!B119</f>
        <v>As percentage</v>
      </c>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row>
    <row r="564" spans="1:42" x14ac:dyDescent="0.2">
      <c r="A564" s="22" t="str">
        <f>Inputs!B120</f>
        <v>Federal (% of total installed cost)</v>
      </c>
      <c r="C564" s="159">
        <f>MIN(ibi_fed_percent/100*total_installed_cost,Inputs!D120)</f>
        <v>0</v>
      </c>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5"/>
    </row>
    <row r="565" spans="1:42" x14ac:dyDescent="0.2">
      <c r="A565" s="22" t="str">
        <f>Inputs!B121</f>
        <v>State (% of total installed cost)</v>
      </c>
      <c r="C565" s="159">
        <f>MIN(ibi_sta_percent/100*total_installed_cost,Inputs!D121)</f>
        <v>0</v>
      </c>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5"/>
    </row>
    <row r="566" spans="1:42" x14ac:dyDescent="0.2">
      <c r="A566" s="22" t="str">
        <f>Inputs!B122</f>
        <v>Utility (% of total installed cost)</v>
      </c>
      <c r="C566" s="159">
        <f>MIN(ibi_uti_percent/100*total_installed_cost,Inputs!D122)</f>
        <v>0</v>
      </c>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5"/>
    </row>
    <row r="567" spans="1:42" x14ac:dyDescent="0.2">
      <c r="A567" s="22" t="str">
        <f>Inputs!B123</f>
        <v>Other (% of total installed cost)</v>
      </c>
      <c r="C567" s="159">
        <f>MIN(ibi_oth_percent/100*total_installed_cost,Inputs!D123)</f>
        <v>0</v>
      </c>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5"/>
    </row>
    <row r="568" spans="1:42" x14ac:dyDescent="0.2">
      <c r="A568" s="22" t="s">
        <v>13</v>
      </c>
      <c r="C568" s="128">
        <f>SUM(C564:C567)</f>
        <v>0</v>
      </c>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5"/>
    </row>
    <row r="569" spans="1:42" x14ac:dyDescent="0.2">
      <c r="A569" s="22"/>
      <c r="C569" s="123"/>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5"/>
    </row>
    <row r="570" spans="1:42" x14ac:dyDescent="0.2">
      <c r="A570" s="20" t="s">
        <v>35</v>
      </c>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5"/>
    </row>
    <row r="571" spans="1:42" x14ac:dyDescent="0.2">
      <c r="A571" s="18" t="str">
        <f>Inputs!B125</f>
        <v>Federal ($/W)</v>
      </c>
      <c r="C571" s="159">
        <f>MIN(cbi_fed_amount*system_capacity*1000,cbi_fed_maxvalue)</f>
        <v>0</v>
      </c>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5"/>
    </row>
    <row r="572" spans="1:42" x14ac:dyDescent="0.2">
      <c r="A572" s="18" t="str">
        <f>Inputs!B126</f>
        <v>State ($/W)</v>
      </c>
      <c r="C572" s="159">
        <f>MIN(cbi_sta_amount*system_capacity*1000,cbi_sta_maxvalue)</f>
        <v>0</v>
      </c>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5"/>
    </row>
    <row r="573" spans="1:42" x14ac:dyDescent="0.2">
      <c r="A573" s="18" t="str">
        <f>Inputs!B127</f>
        <v>Utility ($/W)</v>
      </c>
      <c r="C573" s="159">
        <f>MIN(cbi_uti_amount*system_capacity*1000,cbi_uti_maxvalue)</f>
        <v>0</v>
      </c>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5"/>
    </row>
    <row r="574" spans="1:42" x14ac:dyDescent="0.2">
      <c r="A574" s="18" t="str">
        <f>Inputs!B128</f>
        <v>Other ($/W)</v>
      </c>
      <c r="C574" s="159">
        <f>MIN(cbi_oth_amount*system_capacity*1000,cbi_oth_maxvalue)</f>
        <v>0</v>
      </c>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5"/>
    </row>
    <row r="575" spans="1:42" x14ac:dyDescent="0.2">
      <c r="A575" s="18" t="s">
        <v>13</v>
      </c>
      <c r="C575" s="128">
        <f>SUM(C571:C574)</f>
        <v>0</v>
      </c>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row>
    <row r="576" spans="1:42" x14ac:dyDescent="0.2">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5"/>
    </row>
    <row r="577" spans="1:42" x14ac:dyDescent="0.2">
      <c r="A577" s="20" t="s">
        <v>32</v>
      </c>
    </row>
    <row r="578" spans="1:42" x14ac:dyDescent="0.2">
      <c r="A578" s="18" t="str">
        <f>Inputs!B130</f>
        <v>Federal ($/kWh)</v>
      </c>
    </row>
    <row r="579" spans="1:42" x14ac:dyDescent="0.2">
      <c r="A579" s="22" t="s">
        <v>33</v>
      </c>
      <c r="C579" s="112">
        <f>IF(pbi_fed_amount="n/a",Inputs!D172,IF(AND(C$2&lt;=pbi_fed_term,C$2&lt;=analysis_period),pbi_fed_amount*(1+pbi_fed_escal/100)^B$2,0))</f>
        <v>0</v>
      </c>
      <c r="D579" s="112">
        <f>IF(pbi_fed_amount="n/a",Inputs!E172,IF(AND(D$2&lt;=pbi_fed_term,D$2&lt;=analysis_period),pbi_fed_amount*(1+pbi_fed_escal/100)^C$2,0))</f>
        <v>0</v>
      </c>
      <c r="E579" s="112">
        <f>IF(pbi_fed_amount="n/a",Inputs!F172,IF(AND(E$2&lt;=pbi_fed_term,E$2&lt;=analysis_period),pbi_fed_amount*(1+pbi_fed_escal/100)^D$2,0))</f>
        <v>0</v>
      </c>
      <c r="F579" s="112">
        <f>IF(pbi_fed_amount="n/a",Inputs!G172,IF(AND(F$2&lt;=pbi_fed_term,F$2&lt;=analysis_period),pbi_fed_amount*(1+pbi_fed_escal/100)^E$2,0))</f>
        <v>0</v>
      </c>
      <c r="G579" s="112">
        <f>IF(pbi_fed_amount="n/a",Inputs!H172,IF(AND(G$2&lt;=pbi_fed_term,G$2&lt;=analysis_period),pbi_fed_amount*(1+pbi_fed_escal/100)^F$2,0))</f>
        <v>0</v>
      </c>
      <c r="H579" s="112">
        <f>IF(pbi_fed_amount="n/a",Inputs!I172,IF(AND(H$2&lt;=pbi_fed_term,H$2&lt;=analysis_period),pbi_fed_amount*(1+pbi_fed_escal/100)^G$2,0))</f>
        <v>0</v>
      </c>
      <c r="I579" s="112">
        <f>IF(pbi_fed_amount="n/a",Inputs!J172,IF(AND(I$2&lt;=pbi_fed_term,I$2&lt;=analysis_period),pbi_fed_amount*(1+pbi_fed_escal/100)^H$2,0))</f>
        <v>0</v>
      </c>
      <c r="J579" s="112">
        <f>IF(pbi_fed_amount="n/a",Inputs!K172,IF(AND(J$2&lt;=pbi_fed_term,J$2&lt;=analysis_period),pbi_fed_amount*(1+pbi_fed_escal/100)^I$2,0))</f>
        <v>0</v>
      </c>
      <c r="K579" s="112">
        <f>IF(pbi_fed_amount="n/a",Inputs!L172,IF(AND(K$2&lt;=pbi_fed_term,K$2&lt;=analysis_period),pbi_fed_amount*(1+pbi_fed_escal/100)^J$2,0))</f>
        <v>0</v>
      </c>
      <c r="L579" s="112">
        <f>IF(pbi_fed_amount="n/a",Inputs!M172,IF(AND(L$2&lt;=pbi_fed_term,L$2&lt;=analysis_period),pbi_fed_amount*(1+pbi_fed_escal/100)^K$2,0))</f>
        <v>0</v>
      </c>
      <c r="M579" s="112">
        <f>IF(pbi_fed_amount="n/a",Inputs!N172,IF(AND(M$2&lt;=pbi_fed_term,M$2&lt;=analysis_period),pbi_fed_amount*(1+pbi_fed_escal/100)^L$2,0))</f>
        <v>0</v>
      </c>
      <c r="N579" s="112">
        <f>IF(pbi_fed_amount="n/a",Inputs!O172,IF(AND(N$2&lt;=pbi_fed_term,N$2&lt;=analysis_period),pbi_fed_amount*(1+pbi_fed_escal/100)^M$2,0))</f>
        <v>0</v>
      </c>
      <c r="O579" s="112">
        <f>IF(pbi_fed_amount="n/a",Inputs!P172,IF(AND(O$2&lt;=pbi_fed_term,O$2&lt;=analysis_period),pbi_fed_amount*(1+pbi_fed_escal/100)^N$2,0))</f>
        <v>0</v>
      </c>
      <c r="P579" s="112">
        <f>IF(pbi_fed_amount="n/a",Inputs!Q172,IF(AND(P$2&lt;=pbi_fed_term,P$2&lt;=analysis_period),pbi_fed_amount*(1+pbi_fed_escal/100)^O$2,0))</f>
        <v>0</v>
      </c>
      <c r="Q579" s="112">
        <f>IF(pbi_fed_amount="n/a",Inputs!R172,IF(AND(Q$2&lt;=pbi_fed_term,Q$2&lt;=analysis_period),pbi_fed_amount*(1+pbi_fed_escal/100)^P$2,0))</f>
        <v>0</v>
      </c>
      <c r="R579" s="112">
        <f>IF(pbi_fed_amount="n/a",Inputs!S172,IF(AND(R$2&lt;=pbi_fed_term,R$2&lt;=analysis_period),pbi_fed_amount*(1+pbi_fed_escal/100)^Q$2,0))</f>
        <v>0</v>
      </c>
      <c r="S579" s="112">
        <f>IF(pbi_fed_amount="n/a",Inputs!T172,IF(AND(S$2&lt;=pbi_fed_term,S$2&lt;=analysis_period),pbi_fed_amount*(1+pbi_fed_escal/100)^R$2,0))</f>
        <v>0</v>
      </c>
      <c r="T579" s="112">
        <f>IF(pbi_fed_amount="n/a",Inputs!U172,IF(AND(T$2&lt;=pbi_fed_term,T$2&lt;=analysis_period),pbi_fed_amount*(1+pbi_fed_escal/100)^S$2,0))</f>
        <v>0</v>
      </c>
      <c r="U579" s="112">
        <f>IF(pbi_fed_amount="n/a",Inputs!V172,IF(AND(U$2&lt;=pbi_fed_term,U$2&lt;=analysis_period),pbi_fed_amount*(1+pbi_fed_escal/100)^T$2,0))</f>
        <v>0</v>
      </c>
      <c r="V579" s="112">
        <f>IF(pbi_fed_amount="n/a",Inputs!W172,IF(AND(V$2&lt;=pbi_fed_term,V$2&lt;=analysis_period),pbi_fed_amount*(1+pbi_fed_escal/100)^U$2,0))</f>
        <v>0</v>
      </c>
      <c r="W579" s="112">
        <f>IF(pbi_fed_amount="n/a",Inputs!X172,IF(AND(W$2&lt;=pbi_fed_term,W$2&lt;=analysis_period),pbi_fed_amount*(1+pbi_fed_escal/100)^V$2,0))</f>
        <v>0</v>
      </c>
      <c r="X579" s="112">
        <f>IF(pbi_fed_amount="n/a",Inputs!Y172,IF(AND(X$2&lt;=pbi_fed_term,X$2&lt;=analysis_period),pbi_fed_amount*(1+pbi_fed_escal/100)^W$2,0))</f>
        <v>0</v>
      </c>
      <c r="Y579" s="112">
        <f>IF(pbi_fed_amount="n/a",Inputs!Z172,IF(AND(Y$2&lt;=pbi_fed_term,Y$2&lt;=analysis_period),pbi_fed_amount*(1+pbi_fed_escal/100)^X$2,0))</f>
        <v>0</v>
      </c>
      <c r="Z579" s="112">
        <f>IF(pbi_fed_amount="n/a",Inputs!AA172,IF(AND(Z$2&lt;=pbi_fed_term,Z$2&lt;=analysis_period),pbi_fed_amount*(1+pbi_fed_escal/100)^Y$2,0))</f>
        <v>0</v>
      </c>
      <c r="AA579" s="112">
        <f>IF(pbi_fed_amount="n/a",Inputs!AB172,IF(AND(AA$2&lt;=pbi_fed_term,AA$2&lt;=analysis_period),pbi_fed_amount*(1+pbi_fed_escal/100)^Z$2,0))</f>
        <v>0</v>
      </c>
      <c r="AB579" s="112">
        <f>IF(pbi_fed_amount="n/a",Inputs!AC172,IF(AND(AB$2&lt;=pbi_fed_term,AB$2&lt;=analysis_period),pbi_fed_amount*(1+pbi_fed_escal/100)^AA$2,0))</f>
        <v>0</v>
      </c>
      <c r="AC579" s="112">
        <f>IF(pbi_fed_amount="n/a",Inputs!AD172,IF(AND(AC$2&lt;=pbi_fed_term,AC$2&lt;=analysis_period),pbi_fed_amount*(1+pbi_fed_escal/100)^AB$2,0))</f>
        <v>0</v>
      </c>
      <c r="AD579" s="112">
        <f>IF(pbi_fed_amount="n/a",Inputs!AE172,IF(AND(AD$2&lt;=pbi_fed_term,AD$2&lt;=analysis_period),pbi_fed_amount*(1+pbi_fed_escal/100)^AC$2,0))</f>
        <v>0</v>
      </c>
      <c r="AE579" s="112">
        <f>IF(pbi_fed_amount="n/a",Inputs!AF172,IF(AND(AE$2&lt;=pbi_fed_term,AE$2&lt;=analysis_period),pbi_fed_amount*(1+pbi_fed_escal/100)^AD$2,0))</f>
        <v>0</v>
      </c>
      <c r="AF579" s="112">
        <f>IF(pbi_fed_amount="n/a",Inputs!AG172,IF(AND(AF$2&lt;=pbi_fed_term,AF$2&lt;=analysis_period),pbi_fed_amount*(1+pbi_fed_escal/100)^AE$2,0))</f>
        <v>0</v>
      </c>
      <c r="AG579" s="112">
        <f>IF(pbi_fed_amount="n/a",Inputs!AH172,IF(AND(AG$2&lt;=pbi_fed_term,AG$2&lt;=analysis_period),pbi_fed_amount*(1+pbi_fed_escal/100)^AF$2,0))</f>
        <v>0</v>
      </c>
      <c r="AH579" s="112">
        <f>IF(pbi_fed_amount="n/a",Inputs!AI172,IF(AND(AH$2&lt;=pbi_fed_term,AH$2&lt;=analysis_period),pbi_fed_amount*(1+pbi_fed_escal/100)^AG$2,0))</f>
        <v>0</v>
      </c>
      <c r="AI579" s="112">
        <f>IF(pbi_fed_amount="n/a",Inputs!AJ172,IF(AND(AI$2&lt;=pbi_fed_term,AI$2&lt;=analysis_period),pbi_fed_amount*(1+pbi_fed_escal/100)^AH$2,0))</f>
        <v>0</v>
      </c>
      <c r="AJ579" s="112">
        <f>IF(pbi_fed_amount="n/a",Inputs!AK172,IF(AND(AJ$2&lt;=pbi_fed_term,AJ$2&lt;=analysis_period),pbi_fed_amount*(1+pbi_fed_escal/100)^AI$2,0))</f>
        <v>0</v>
      </c>
      <c r="AK579" s="112">
        <f>IF(pbi_fed_amount="n/a",Inputs!AL172,IF(AND(AK$2&lt;=pbi_fed_term,AK$2&lt;=analysis_period),pbi_fed_amount*(1+pbi_fed_escal/100)^AJ$2,0))</f>
        <v>0</v>
      </c>
      <c r="AL579" s="112">
        <f>IF(pbi_fed_amount="n/a",Inputs!AM172,IF(AND(AL$2&lt;=pbi_fed_term,AL$2&lt;=analysis_period),pbi_fed_amount*(1+pbi_fed_escal/100)^AK$2,0))</f>
        <v>0</v>
      </c>
      <c r="AM579" s="112">
        <f>IF(pbi_fed_amount="n/a",Inputs!AN172,IF(AND(AM$2&lt;=pbi_fed_term,AM$2&lt;=analysis_period),pbi_fed_amount*(1+pbi_fed_escal/100)^AL$2,0))</f>
        <v>0</v>
      </c>
      <c r="AN579" s="112">
        <f>IF(pbi_fed_amount="n/a",Inputs!AO172,IF(AND(AN$2&lt;=pbi_fed_term,AN$2&lt;=analysis_period),pbi_fed_amount*(1+pbi_fed_escal/100)^AM$2,0))</f>
        <v>0</v>
      </c>
      <c r="AO579" s="112">
        <f>IF(pbi_fed_amount="n/a",Inputs!AP172,IF(AND(AO$2&lt;=pbi_fed_term,AO$2&lt;=analysis_period),pbi_fed_amount*(1+pbi_fed_escal/100)^AN$2,0))</f>
        <v>0</v>
      </c>
      <c r="AP579" s="112">
        <f>IF(pbi_fed_amount="n/a",Inputs!AQ172,IF(AND(AP$2&lt;=pbi_fed_term,AP$2&lt;=analysis_period),pbi_fed_amount*(1+pbi_fed_escal/100)^AO$2,0))</f>
        <v>0</v>
      </c>
    </row>
    <row r="580" spans="1:42" x14ac:dyDescent="0.2">
      <c r="A580" s="22" t="s">
        <v>34</v>
      </c>
      <c r="C580" s="124">
        <f>C$10</f>
        <v>0</v>
      </c>
      <c r="D580" s="124">
        <f t="shared" ref="D580:AP580" si="280">D$10</f>
        <v>0</v>
      </c>
      <c r="E580" s="124">
        <f t="shared" si="280"/>
        <v>0</v>
      </c>
      <c r="F580" s="124">
        <f t="shared" si="280"/>
        <v>0</v>
      </c>
      <c r="G580" s="124">
        <f t="shared" si="280"/>
        <v>0</v>
      </c>
      <c r="H580" s="124">
        <f t="shared" si="280"/>
        <v>0</v>
      </c>
      <c r="I580" s="124">
        <f t="shared" si="280"/>
        <v>0</v>
      </c>
      <c r="J580" s="124">
        <f t="shared" si="280"/>
        <v>0</v>
      </c>
      <c r="K580" s="124">
        <f t="shared" si="280"/>
        <v>0</v>
      </c>
      <c r="L580" s="124">
        <f t="shared" si="280"/>
        <v>0</v>
      </c>
      <c r="M580" s="124">
        <f t="shared" si="280"/>
        <v>0</v>
      </c>
      <c r="N580" s="124">
        <f t="shared" si="280"/>
        <v>0</v>
      </c>
      <c r="O580" s="124">
        <f t="shared" si="280"/>
        <v>0</v>
      </c>
      <c r="P580" s="124">
        <f t="shared" si="280"/>
        <v>0</v>
      </c>
      <c r="Q580" s="124">
        <f t="shared" si="280"/>
        <v>0</v>
      </c>
      <c r="R580" s="124">
        <f t="shared" si="280"/>
        <v>0</v>
      </c>
      <c r="S580" s="124">
        <f t="shared" si="280"/>
        <v>0</v>
      </c>
      <c r="T580" s="124">
        <f t="shared" si="280"/>
        <v>0</v>
      </c>
      <c r="U580" s="124">
        <f t="shared" si="280"/>
        <v>0</v>
      </c>
      <c r="V580" s="124">
        <f t="shared" si="280"/>
        <v>0</v>
      </c>
      <c r="W580" s="124">
        <f t="shared" si="280"/>
        <v>0</v>
      </c>
      <c r="X580" s="124">
        <f t="shared" si="280"/>
        <v>0</v>
      </c>
      <c r="Y580" s="124">
        <f t="shared" si="280"/>
        <v>0</v>
      </c>
      <c r="Z580" s="124">
        <f t="shared" si="280"/>
        <v>0</v>
      </c>
      <c r="AA580" s="124">
        <f t="shared" si="280"/>
        <v>0</v>
      </c>
      <c r="AB580" s="124">
        <f t="shared" si="280"/>
        <v>0</v>
      </c>
      <c r="AC580" s="124">
        <f t="shared" si="280"/>
        <v>0</v>
      </c>
      <c r="AD580" s="124">
        <f t="shared" si="280"/>
        <v>0</v>
      </c>
      <c r="AE580" s="124">
        <f t="shared" si="280"/>
        <v>0</v>
      </c>
      <c r="AF580" s="124">
        <f t="shared" si="280"/>
        <v>0</v>
      </c>
      <c r="AG580" s="124">
        <f t="shared" si="280"/>
        <v>0</v>
      </c>
      <c r="AH580" s="124">
        <f t="shared" si="280"/>
        <v>0</v>
      </c>
      <c r="AI580" s="124">
        <f t="shared" si="280"/>
        <v>0</v>
      </c>
      <c r="AJ580" s="124">
        <f t="shared" si="280"/>
        <v>0</v>
      </c>
      <c r="AK580" s="124">
        <f t="shared" si="280"/>
        <v>0</v>
      </c>
      <c r="AL580" s="124">
        <f t="shared" si="280"/>
        <v>0</v>
      </c>
      <c r="AM580" s="124">
        <f t="shared" si="280"/>
        <v>0</v>
      </c>
      <c r="AN580" s="124">
        <f t="shared" si="280"/>
        <v>0</v>
      </c>
      <c r="AO580" s="124">
        <f t="shared" si="280"/>
        <v>0</v>
      </c>
      <c r="AP580" s="124">
        <f t="shared" si="280"/>
        <v>0</v>
      </c>
    </row>
    <row r="581" spans="1:42" x14ac:dyDescent="0.2">
      <c r="A581" s="22" t="s">
        <v>13</v>
      </c>
      <c r="C581" s="123">
        <f>C579*C580</f>
        <v>0</v>
      </c>
      <c r="D581" s="123">
        <f t="shared" ref="D581:AP581" si="281">D579*D580</f>
        <v>0</v>
      </c>
      <c r="E581" s="123">
        <f t="shared" si="281"/>
        <v>0</v>
      </c>
      <c r="F581" s="123">
        <f t="shared" si="281"/>
        <v>0</v>
      </c>
      <c r="G581" s="123">
        <f t="shared" si="281"/>
        <v>0</v>
      </c>
      <c r="H581" s="123">
        <f t="shared" si="281"/>
        <v>0</v>
      </c>
      <c r="I581" s="123">
        <f t="shared" si="281"/>
        <v>0</v>
      </c>
      <c r="J581" s="123">
        <f t="shared" si="281"/>
        <v>0</v>
      </c>
      <c r="K581" s="123">
        <f t="shared" si="281"/>
        <v>0</v>
      </c>
      <c r="L581" s="123">
        <f t="shared" si="281"/>
        <v>0</v>
      </c>
      <c r="M581" s="123">
        <f t="shared" si="281"/>
        <v>0</v>
      </c>
      <c r="N581" s="123">
        <f t="shared" si="281"/>
        <v>0</v>
      </c>
      <c r="O581" s="123">
        <f t="shared" si="281"/>
        <v>0</v>
      </c>
      <c r="P581" s="123">
        <f t="shared" si="281"/>
        <v>0</v>
      </c>
      <c r="Q581" s="123">
        <f t="shared" si="281"/>
        <v>0</v>
      </c>
      <c r="R581" s="123">
        <f t="shared" si="281"/>
        <v>0</v>
      </c>
      <c r="S581" s="123">
        <f t="shared" si="281"/>
        <v>0</v>
      </c>
      <c r="T581" s="123">
        <f t="shared" si="281"/>
        <v>0</v>
      </c>
      <c r="U581" s="123">
        <f t="shared" si="281"/>
        <v>0</v>
      </c>
      <c r="V581" s="123">
        <f t="shared" si="281"/>
        <v>0</v>
      </c>
      <c r="W581" s="123">
        <f t="shared" si="281"/>
        <v>0</v>
      </c>
      <c r="X581" s="123">
        <f t="shared" si="281"/>
        <v>0</v>
      </c>
      <c r="Y581" s="123">
        <f t="shared" si="281"/>
        <v>0</v>
      </c>
      <c r="Z581" s="123">
        <f t="shared" si="281"/>
        <v>0</v>
      </c>
      <c r="AA581" s="123">
        <f t="shared" si="281"/>
        <v>0</v>
      </c>
      <c r="AB581" s="123">
        <f t="shared" si="281"/>
        <v>0</v>
      </c>
      <c r="AC581" s="123">
        <f t="shared" si="281"/>
        <v>0</v>
      </c>
      <c r="AD581" s="123">
        <f t="shared" si="281"/>
        <v>0</v>
      </c>
      <c r="AE581" s="123">
        <f t="shared" si="281"/>
        <v>0</v>
      </c>
      <c r="AF581" s="123">
        <f t="shared" si="281"/>
        <v>0</v>
      </c>
      <c r="AG581" s="123">
        <f t="shared" si="281"/>
        <v>0</v>
      </c>
      <c r="AH581" s="123">
        <f t="shared" si="281"/>
        <v>0</v>
      </c>
      <c r="AI581" s="123">
        <f t="shared" si="281"/>
        <v>0</v>
      </c>
      <c r="AJ581" s="123">
        <f t="shared" si="281"/>
        <v>0</v>
      </c>
      <c r="AK581" s="123">
        <f t="shared" si="281"/>
        <v>0</v>
      </c>
      <c r="AL581" s="123">
        <f t="shared" si="281"/>
        <v>0</v>
      </c>
      <c r="AM581" s="123">
        <f t="shared" si="281"/>
        <v>0</v>
      </c>
      <c r="AN581" s="123">
        <f t="shared" si="281"/>
        <v>0</v>
      </c>
      <c r="AO581" s="123">
        <f t="shared" si="281"/>
        <v>0</v>
      </c>
      <c r="AP581" s="123">
        <f t="shared" si="281"/>
        <v>0</v>
      </c>
    </row>
    <row r="582" spans="1:42" x14ac:dyDescent="0.2">
      <c r="A582" s="18" t="str">
        <f>Inputs!B131</f>
        <v>State ($/kWh)</v>
      </c>
    </row>
    <row r="583" spans="1:42" x14ac:dyDescent="0.2">
      <c r="A583" s="22" t="s">
        <v>33</v>
      </c>
      <c r="C583" s="101">
        <f>IF(pbi_sta_amount="n/a",Inputs!D173,IF(AND(C$2&lt;=pbi_sta_term,C$2&lt;=analysis_period),pbi_sta_amount*(1+pbi_sta_escal/100)^B$2,0))</f>
        <v>0</v>
      </c>
      <c r="D583" s="101">
        <f>IF(pbi_sta_amount="n/a",Inputs!E173,IF(AND(D$2&lt;=pbi_sta_term,D$2&lt;=analysis_period),pbi_sta_amount*(1+pbi_sta_escal/100)^C$2,0))</f>
        <v>0</v>
      </c>
      <c r="E583" s="101">
        <f>IF(pbi_sta_amount="n/a",Inputs!F173,IF(AND(E$2&lt;=pbi_sta_term,E$2&lt;=analysis_period),pbi_sta_amount*(1+pbi_sta_escal/100)^D$2,0))</f>
        <v>0</v>
      </c>
      <c r="F583" s="101">
        <f>IF(pbi_sta_amount="n/a",Inputs!G173,IF(AND(F$2&lt;=pbi_sta_term,F$2&lt;=analysis_period),pbi_sta_amount*(1+pbi_sta_escal/100)^E$2,0))</f>
        <v>0</v>
      </c>
      <c r="G583" s="101">
        <f>IF(pbi_sta_amount="n/a",Inputs!H173,IF(AND(G$2&lt;=pbi_sta_term,G$2&lt;=analysis_period),pbi_sta_amount*(1+pbi_sta_escal/100)^F$2,0))</f>
        <v>0</v>
      </c>
      <c r="H583" s="101">
        <f>IF(pbi_sta_amount="n/a",Inputs!I173,IF(AND(H$2&lt;=pbi_sta_term,H$2&lt;=analysis_period),pbi_sta_amount*(1+pbi_sta_escal/100)^G$2,0))</f>
        <v>0</v>
      </c>
      <c r="I583" s="101">
        <f>IF(pbi_sta_amount="n/a",Inputs!J173,IF(AND(I$2&lt;=pbi_sta_term,I$2&lt;=analysis_period),pbi_sta_amount*(1+pbi_sta_escal/100)^H$2,0))</f>
        <v>0</v>
      </c>
      <c r="J583" s="101">
        <f>IF(pbi_sta_amount="n/a",Inputs!K173,IF(AND(J$2&lt;=pbi_sta_term,J$2&lt;=analysis_period),pbi_sta_amount*(1+pbi_sta_escal/100)^I$2,0))</f>
        <v>0</v>
      </c>
      <c r="K583" s="101">
        <f>IF(pbi_sta_amount="n/a",Inputs!L173,IF(AND(K$2&lt;=pbi_sta_term,K$2&lt;=analysis_period),pbi_sta_amount*(1+pbi_sta_escal/100)^J$2,0))</f>
        <v>0</v>
      </c>
      <c r="L583" s="101">
        <f>IF(pbi_sta_amount="n/a",Inputs!M173,IF(AND(L$2&lt;=pbi_sta_term,L$2&lt;=analysis_period),pbi_sta_amount*(1+pbi_sta_escal/100)^K$2,0))</f>
        <v>0</v>
      </c>
      <c r="M583" s="101">
        <f>IF(pbi_sta_amount="n/a",Inputs!N173,IF(AND(M$2&lt;=pbi_sta_term,M$2&lt;=analysis_period),pbi_sta_amount*(1+pbi_sta_escal/100)^L$2,0))</f>
        <v>0</v>
      </c>
      <c r="N583" s="101">
        <f>IF(pbi_sta_amount="n/a",Inputs!O173,IF(AND(N$2&lt;=pbi_sta_term,N$2&lt;=analysis_period),pbi_sta_amount*(1+pbi_sta_escal/100)^M$2,0))</f>
        <v>0</v>
      </c>
      <c r="O583" s="101">
        <f>IF(pbi_sta_amount="n/a",Inputs!P173,IF(AND(O$2&lt;=pbi_sta_term,O$2&lt;=analysis_period),pbi_sta_amount*(1+pbi_sta_escal/100)^N$2,0))</f>
        <v>0</v>
      </c>
      <c r="P583" s="101">
        <f>IF(pbi_sta_amount="n/a",Inputs!Q173,IF(AND(P$2&lt;=pbi_sta_term,P$2&lt;=analysis_period),pbi_sta_amount*(1+pbi_sta_escal/100)^O$2,0))</f>
        <v>0</v>
      </c>
      <c r="Q583" s="101">
        <f>IF(pbi_sta_amount="n/a",Inputs!R173,IF(AND(Q$2&lt;=pbi_sta_term,Q$2&lt;=analysis_period),pbi_sta_amount*(1+pbi_sta_escal/100)^P$2,0))</f>
        <v>0</v>
      </c>
      <c r="R583" s="101">
        <f>IF(pbi_sta_amount="n/a",Inputs!S173,IF(AND(R$2&lt;=pbi_sta_term,R$2&lt;=analysis_period),pbi_sta_amount*(1+pbi_sta_escal/100)^Q$2,0))</f>
        <v>0</v>
      </c>
      <c r="S583" s="101">
        <f>IF(pbi_sta_amount="n/a",Inputs!T173,IF(AND(S$2&lt;=pbi_sta_term,S$2&lt;=analysis_period),pbi_sta_amount*(1+pbi_sta_escal/100)^R$2,0))</f>
        <v>0</v>
      </c>
      <c r="T583" s="101">
        <f>IF(pbi_sta_amount="n/a",Inputs!U173,IF(AND(T$2&lt;=pbi_sta_term,T$2&lt;=analysis_period),pbi_sta_amount*(1+pbi_sta_escal/100)^S$2,0))</f>
        <v>0</v>
      </c>
      <c r="U583" s="101">
        <f>IF(pbi_sta_amount="n/a",Inputs!V173,IF(AND(U$2&lt;=pbi_sta_term,U$2&lt;=analysis_period),pbi_sta_amount*(1+pbi_sta_escal/100)^T$2,0))</f>
        <v>0</v>
      </c>
      <c r="V583" s="101">
        <f>IF(pbi_sta_amount="n/a",Inputs!W173,IF(AND(V$2&lt;=pbi_sta_term,V$2&lt;=analysis_period),pbi_sta_amount*(1+pbi_sta_escal/100)^U$2,0))</f>
        <v>0</v>
      </c>
      <c r="W583" s="101">
        <f>IF(pbi_sta_amount="n/a",Inputs!X173,IF(AND(W$2&lt;=pbi_sta_term,W$2&lt;=analysis_period),pbi_sta_amount*(1+pbi_sta_escal/100)^V$2,0))</f>
        <v>0</v>
      </c>
      <c r="X583" s="101">
        <f>IF(pbi_sta_amount="n/a",Inputs!Y173,IF(AND(X$2&lt;=pbi_sta_term,X$2&lt;=analysis_period),pbi_sta_amount*(1+pbi_sta_escal/100)^W$2,0))</f>
        <v>0</v>
      </c>
      <c r="Y583" s="101">
        <f>IF(pbi_sta_amount="n/a",Inputs!Z173,IF(AND(Y$2&lt;=pbi_sta_term,Y$2&lt;=analysis_period),pbi_sta_amount*(1+pbi_sta_escal/100)^X$2,0))</f>
        <v>0</v>
      </c>
      <c r="Z583" s="101">
        <f>IF(pbi_sta_amount="n/a",Inputs!AA173,IF(AND(Z$2&lt;=pbi_sta_term,Z$2&lt;=analysis_period),pbi_sta_amount*(1+pbi_sta_escal/100)^Y$2,0))</f>
        <v>0</v>
      </c>
      <c r="AA583" s="101">
        <f>IF(pbi_sta_amount="n/a",Inputs!AB173,IF(AND(AA$2&lt;=pbi_sta_term,AA$2&lt;=analysis_period),pbi_sta_amount*(1+pbi_sta_escal/100)^Z$2,0))</f>
        <v>0</v>
      </c>
      <c r="AB583" s="101">
        <f>IF(pbi_sta_amount="n/a",Inputs!AC173,IF(AND(AB$2&lt;=pbi_sta_term,AB$2&lt;=analysis_period),pbi_sta_amount*(1+pbi_sta_escal/100)^AA$2,0))</f>
        <v>0</v>
      </c>
      <c r="AC583" s="101">
        <f>IF(pbi_sta_amount="n/a",Inputs!AD173,IF(AND(AC$2&lt;=pbi_sta_term,AC$2&lt;=analysis_period),pbi_sta_amount*(1+pbi_sta_escal/100)^AB$2,0))</f>
        <v>0</v>
      </c>
      <c r="AD583" s="101">
        <f>IF(pbi_sta_amount="n/a",Inputs!AE173,IF(AND(AD$2&lt;=pbi_sta_term,AD$2&lt;=analysis_period),pbi_sta_amount*(1+pbi_sta_escal/100)^AC$2,0))</f>
        <v>0</v>
      </c>
      <c r="AE583" s="101">
        <f>IF(pbi_sta_amount="n/a",Inputs!AF173,IF(AND(AE$2&lt;=pbi_sta_term,AE$2&lt;=analysis_period),pbi_sta_amount*(1+pbi_sta_escal/100)^AD$2,0))</f>
        <v>0</v>
      </c>
      <c r="AF583" s="101">
        <f>IF(pbi_sta_amount="n/a",Inputs!AG173,IF(AND(AF$2&lt;=pbi_sta_term,AF$2&lt;=analysis_period),pbi_sta_amount*(1+pbi_sta_escal/100)^AE$2,0))</f>
        <v>0</v>
      </c>
      <c r="AG583" s="101">
        <f>IF(pbi_sta_amount="n/a",Inputs!AH173,IF(AND(AG$2&lt;=pbi_sta_term,AG$2&lt;=analysis_period),pbi_sta_amount*(1+pbi_sta_escal/100)^AF$2,0))</f>
        <v>0</v>
      </c>
      <c r="AH583" s="101">
        <f>IF(pbi_sta_amount="n/a",Inputs!AI173,IF(AND(AH$2&lt;=pbi_sta_term,AH$2&lt;=analysis_period),pbi_sta_amount*(1+pbi_sta_escal/100)^AG$2,0))</f>
        <v>0</v>
      </c>
      <c r="AI583" s="101">
        <f>IF(pbi_sta_amount="n/a",Inputs!AJ173,IF(AND(AI$2&lt;=pbi_sta_term,AI$2&lt;=analysis_period),pbi_sta_amount*(1+pbi_sta_escal/100)^AH$2,0))</f>
        <v>0</v>
      </c>
      <c r="AJ583" s="101">
        <f>IF(pbi_sta_amount="n/a",Inputs!AK173,IF(AND(AJ$2&lt;=pbi_sta_term,AJ$2&lt;=analysis_period),pbi_sta_amount*(1+pbi_sta_escal/100)^AI$2,0))</f>
        <v>0</v>
      </c>
      <c r="AK583" s="101">
        <f>IF(pbi_sta_amount="n/a",Inputs!AL173,IF(AND(AK$2&lt;=pbi_sta_term,AK$2&lt;=analysis_period),pbi_sta_amount*(1+pbi_sta_escal/100)^AJ$2,0))</f>
        <v>0</v>
      </c>
      <c r="AL583" s="101">
        <f>IF(pbi_sta_amount="n/a",Inputs!AM173,IF(AND(AL$2&lt;=pbi_sta_term,AL$2&lt;=analysis_period),pbi_sta_amount*(1+pbi_sta_escal/100)^AK$2,0))</f>
        <v>0</v>
      </c>
      <c r="AM583" s="101">
        <f>IF(pbi_sta_amount="n/a",Inputs!AN173,IF(AND(AM$2&lt;=pbi_sta_term,AM$2&lt;=analysis_period),pbi_sta_amount*(1+pbi_sta_escal/100)^AL$2,0))</f>
        <v>0</v>
      </c>
      <c r="AN583" s="101">
        <f>IF(pbi_sta_amount="n/a",Inputs!AO173,IF(AND(AN$2&lt;=pbi_sta_term,AN$2&lt;=analysis_period),pbi_sta_amount*(1+pbi_sta_escal/100)^AM$2,0))</f>
        <v>0</v>
      </c>
      <c r="AO583" s="101">
        <f>IF(pbi_sta_amount="n/a",Inputs!AP173,IF(AND(AO$2&lt;=pbi_sta_term,AO$2&lt;=analysis_period),pbi_sta_amount*(1+pbi_sta_escal/100)^AN$2,0))</f>
        <v>0</v>
      </c>
      <c r="AP583" s="101">
        <f>IF(pbi_sta_amount="n/a",Inputs!AQ173,IF(AND(AP$2&lt;=pbi_sta_term,AP$2&lt;=analysis_period),pbi_sta_amount*(1+pbi_sta_escal/100)^AO$2,0))</f>
        <v>0</v>
      </c>
    </row>
    <row r="584" spans="1:42" x14ac:dyDescent="0.2">
      <c r="A584" s="22" t="s">
        <v>34</v>
      </c>
      <c r="C584" s="124">
        <f>C$10</f>
        <v>0</v>
      </c>
      <c r="D584" s="124">
        <f t="shared" ref="D584:AP584" si="282">D$10</f>
        <v>0</v>
      </c>
      <c r="E584" s="124">
        <f t="shared" si="282"/>
        <v>0</v>
      </c>
      <c r="F584" s="124">
        <f t="shared" si="282"/>
        <v>0</v>
      </c>
      <c r="G584" s="124">
        <f t="shared" si="282"/>
        <v>0</v>
      </c>
      <c r="H584" s="124">
        <f t="shared" si="282"/>
        <v>0</v>
      </c>
      <c r="I584" s="124">
        <f t="shared" si="282"/>
        <v>0</v>
      </c>
      <c r="J584" s="124">
        <f t="shared" si="282"/>
        <v>0</v>
      </c>
      <c r="K584" s="124">
        <f t="shared" si="282"/>
        <v>0</v>
      </c>
      <c r="L584" s="124">
        <f t="shared" si="282"/>
        <v>0</v>
      </c>
      <c r="M584" s="124">
        <f t="shared" si="282"/>
        <v>0</v>
      </c>
      <c r="N584" s="124">
        <f t="shared" si="282"/>
        <v>0</v>
      </c>
      <c r="O584" s="124">
        <f t="shared" si="282"/>
        <v>0</v>
      </c>
      <c r="P584" s="124">
        <f t="shared" si="282"/>
        <v>0</v>
      </c>
      <c r="Q584" s="124">
        <f t="shared" si="282"/>
        <v>0</v>
      </c>
      <c r="R584" s="124">
        <f t="shared" si="282"/>
        <v>0</v>
      </c>
      <c r="S584" s="124">
        <f t="shared" si="282"/>
        <v>0</v>
      </c>
      <c r="T584" s="124">
        <f t="shared" si="282"/>
        <v>0</v>
      </c>
      <c r="U584" s="124">
        <f t="shared" si="282"/>
        <v>0</v>
      </c>
      <c r="V584" s="124">
        <f t="shared" si="282"/>
        <v>0</v>
      </c>
      <c r="W584" s="124">
        <f t="shared" si="282"/>
        <v>0</v>
      </c>
      <c r="X584" s="124">
        <f t="shared" si="282"/>
        <v>0</v>
      </c>
      <c r="Y584" s="124">
        <f t="shared" si="282"/>
        <v>0</v>
      </c>
      <c r="Z584" s="124">
        <f t="shared" si="282"/>
        <v>0</v>
      </c>
      <c r="AA584" s="124">
        <f t="shared" si="282"/>
        <v>0</v>
      </c>
      <c r="AB584" s="124">
        <f t="shared" si="282"/>
        <v>0</v>
      </c>
      <c r="AC584" s="124">
        <f t="shared" si="282"/>
        <v>0</v>
      </c>
      <c r="AD584" s="124">
        <f t="shared" si="282"/>
        <v>0</v>
      </c>
      <c r="AE584" s="124">
        <f t="shared" si="282"/>
        <v>0</v>
      </c>
      <c r="AF584" s="124">
        <f t="shared" si="282"/>
        <v>0</v>
      </c>
      <c r="AG584" s="124">
        <f t="shared" si="282"/>
        <v>0</v>
      </c>
      <c r="AH584" s="124">
        <f t="shared" si="282"/>
        <v>0</v>
      </c>
      <c r="AI584" s="124">
        <f t="shared" si="282"/>
        <v>0</v>
      </c>
      <c r="AJ584" s="124">
        <f t="shared" si="282"/>
        <v>0</v>
      </c>
      <c r="AK584" s="124">
        <f t="shared" si="282"/>
        <v>0</v>
      </c>
      <c r="AL584" s="124">
        <f t="shared" si="282"/>
        <v>0</v>
      </c>
      <c r="AM584" s="124">
        <f t="shared" si="282"/>
        <v>0</v>
      </c>
      <c r="AN584" s="124">
        <f t="shared" si="282"/>
        <v>0</v>
      </c>
      <c r="AO584" s="124">
        <f t="shared" si="282"/>
        <v>0</v>
      </c>
      <c r="AP584" s="124">
        <f t="shared" si="282"/>
        <v>0</v>
      </c>
    </row>
    <row r="585" spans="1:42" x14ac:dyDescent="0.2">
      <c r="A585" s="22" t="s">
        <v>13</v>
      </c>
      <c r="C585" s="123">
        <f>C583*C584</f>
        <v>0</v>
      </c>
      <c r="D585" s="123">
        <f t="shared" ref="D585:AP585" si="283">D583*D584</f>
        <v>0</v>
      </c>
      <c r="E585" s="123">
        <f t="shared" si="283"/>
        <v>0</v>
      </c>
      <c r="F585" s="123">
        <f t="shared" si="283"/>
        <v>0</v>
      </c>
      <c r="G585" s="123">
        <f t="shared" si="283"/>
        <v>0</v>
      </c>
      <c r="H585" s="123">
        <f t="shared" si="283"/>
        <v>0</v>
      </c>
      <c r="I585" s="123">
        <f t="shared" si="283"/>
        <v>0</v>
      </c>
      <c r="J585" s="123">
        <f t="shared" si="283"/>
        <v>0</v>
      </c>
      <c r="K585" s="123">
        <f t="shared" si="283"/>
        <v>0</v>
      </c>
      <c r="L585" s="123">
        <f t="shared" si="283"/>
        <v>0</v>
      </c>
      <c r="M585" s="123">
        <f t="shared" si="283"/>
        <v>0</v>
      </c>
      <c r="N585" s="123">
        <f t="shared" si="283"/>
        <v>0</v>
      </c>
      <c r="O585" s="123">
        <f t="shared" si="283"/>
        <v>0</v>
      </c>
      <c r="P585" s="123">
        <f t="shared" si="283"/>
        <v>0</v>
      </c>
      <c r="Q585" s="123">
        <f t="shared" si="283"/>
        <v>0</v>
      </c>
      <c r="R585" s="123">
        <f t="shared" si="283"/>
        <v>0</v>
      </c>
      <c r="S585" s="123">
        <f t="shared" si="283"/>
        <v>0</v>
      </c>
      <c r="T585" s="123">
        <f t="shared" si="283"/>
        <v>0</v>
      </c>
      <c r="U585" s="123">
        <f t="shared" si="283"/>
        <v>0</v>
      </c>
      <c r="V585" s="123">
        <f t="shared" si="283"/>
        <v>0</v>
      </c>
      <c r="W585" s="123">
        <f t="shared" si="283"/>
        <v>0</v>
      </c>
      <c r="X585" s="123">
        <f t="shared" si="283"/>
        <v>0</v>
      </c>
      <c r="Y585" s="123">
        <f t="shared" si="283"/>
        <v>0</v>
      </c>
      <c r="Z585" s="123">
        <f t="shared" si="283"/>
        <v>0</v>
      </c>
      <c r="AA585" s="123">
        <f t="shared" si="283"/>
        <v>0</v>
      </c>
      <c r="AB585" s="123">
        <f t="shared" si="283"/>
        <v>0</v>
      </c>
      <c r="AC585" s="123">
        <f t="shared" si="283"/>
        <v>0</v>
      </c>
      <c r="AD585" s="123">
        <f t="shared" si="283"/>
        <v>0</v>
      </c>
      <c r="AE585" s="123">
        <f t="shared" si="283"/>
        <v>0</v>
      </c>
      <c r="AF585" s="123">
        <f t="shared" si="283"/>
        <v>0</v>
      </c>
      <c r="AG585" s="123">
        <f t="shared" si="283"/>
        <v>0</v>
      </c>
      <c r="AH585" s="123">
        <f t="shared" si="283"/>
        <v>0</v>
      </c>
      <c r="AI585" s="123">
        <f t="shared" si="283"/>
        <v>0</v>
      </c>
      <c r="AJ585" s="123">
        <f t="shared" si="283"/>
        <v>0</v>
      </c>
      <c r="AK585" s="123">
        <f t="shared" si="283"/>
        <v>0</v>
      </c>
      <c r="AL585" s="123">
        <f t="shared" si="283"/>
        <v>0</v>
      </c>
      <c r="AM585" s="123">
        <f t="shared" si="283"/>
        <v>0</v>
      </c>
      <c r="AN585" s="123">
        <f t="shared" si="283"/>
        <v>0</v>
      </c>
      <c r="AO585" s="123">
        <f t="shared" si="283"/>
        <v>0</v>
      </c>
      <c r="AP585" s="123">
        <f t="shared" si="283"/>
        <v>0</v>
      </c>
    </row>
    <row r="586" spans="1:42" x14ac:dyDescent="0.2">
      <c r="A586" s="18" t="str">
        <f>Inputs!B132</f>
        <v>Utility ($/kWh)</v>
      </c>
    </row>
    <row r="587" spans="1:42" x14ac:dyDescent="0.2">
      <c r="A587" s="22" t="s">
        <v>33</v>
      </c>
      <c r="C587" s="101">
        <f>IF(pbi_uti_amount="n/a",Inputs!D174,IF(AND(C$2&lt;=pbi_uti_term,C$2&lt;=analysis_period),pbi_uti_amount*(1+pbi_uti_escal/100)^B$2,0))</f>
        <v>0</v>
      </c>
      <c r="D587" s="101">
        <f>IF(pbi_uti_amount="n/a",Inputs!E174,IF(AND(D$2&lt;=pbi_uti_term,D$2&lt;=analysis_period),pbi_uti_amount*(1+pbi_uti_escal/100)^C$2,0))</f>
        <v>0</v>
      </c>
      <c r="E587" s="101">
        <f>IF(pbi_uti_amount="n/a",Inputs!F174,IF(AND(E$2&lt;=pbi_uti_term,E$2&lt;=analysis_period),pbi_uti_amount*(1+pbi_uti_escal/100)^D$2,0))</f>
        <v>0</v>
      </c>
      <c r="F587" s="101">
        <f>IF(pbi_uti_amount="n/a",Inputs!G174,IF(AND(F$2&lt;=pbi_uti_term,F$2&lt;=analysis_period),pbi_uti_amount*(1+pbi_uti_escal/100)^E$2,0))</f>
        <v>0</v>
      </c>
      <c r="G587" s="101">
        <f>IF(pbi_uti_amount="n/a",Inputs!H174,IF(AND(G$2&lt;=pbi_uti_term,G$2&lt;=analysis_period),pbi_uti_amount*(1+pbi_uti_escal/100)^F$2,0))</f>
        <v>0</v>
      </c>
      <c r="H587" s="101">
        <f>IF(pbi_uti_amount="n/a",Inputs!I174,IF(AND(H$2&lt;=pbi_uti_term,H$2&lt;=analysis_period),pbi_uti_amount*(1+pbi_uti_escal/100)^G$2,0))</f>
        <v>0</v>
      </c>
      <c r="I587" s="101">
        <f>IF(pbi_uti_amount="n/a",Inputs!J174,IF(AND(I$2&lt;=pbi_uti_term,I$2&lt;=analysis_period),pbi_uti_amount*(1+pbi_uti_escal/100)^H$2,0))</f>
        <v>0</v>
      </c>
      <c r="J587" s="101">
        <f>IF(pbi_uti_amount="n/a",Inputs!K174,IF(AND(J$2&lt;=pbi_uti_term,J$2&lt;=analysis_period),pbi_uti_amount*(1+pbi_uti_escal/100)^I$2,0))</f>
        <v>0</v>
      </c>
      <c r="K587" s="101">
        <f>IF(pbi_uti_amount="n/a",Inputs!L174,IF(AND(K$2&lt;=pbi_uti_term,K$2&lt;=analysis_period),pbi_uti_amount*(1+pbi_uti_escal/100)^J$2,0))</f>
        <v>0</v>
      </c>
      <c r="L587" s="101">
        <f>IF(pbi_uti_amount="n/a",Inputs!M174,IF(AND(L$2&lt;=pbi_uti_term,L$2&lt;=analysis_period),pbi_uti_amount*(1+pbi_uti_escal/100)^K$2,0))</f>
        <v>0</v>
      </c>
      <c r="M587" s="101">
        <f>IF(pbi_uti_amount="n/a",Inputs!N174,IF(AND(M$2&lt;=pbi_uti_term,M$2&lt;=analysis_period),pbi_uti_amount*(1+pbi_uti_escal/100)^L$2,0))</f>
        <v>0</v>
      </c>
      <c r="N587" s="101">
        <f>IF(pbi_uti_amount="n/a",Inputs!O174,IF(AND(N$2&lt;=pbi_uti_term,N$2&lt;=analysis_period),pbi_uti_amount*(1+pbi_uti_escal/100)^M$2,0))</f>
        <v>0</v>
      </c>
      <c r="O587" s="101">
        <f>IF(pbi_uti_amount="n/a",Inputs!P174,IF(AND(O$2&lt;=pbi_uti_term,O$2&lt;=analysis_period),pbi_uti_amount*(1+pbi_uti_escal/100)^N$2,0))</f>
        <v>0</v>
      </c>
      <c r="P587" s="101">
        <f>IF(pbi_uti_amount="n/a",Inputs!Q174,IF(AND(P$2&lt;=pbi_uti_term,P$2&lt;=analysis_period),pbi_uti_amount*(1+pbi_uti_escal/100)^O$2,0))</f>
        <v>0</v>
      </c>
      <c r="Q587" s="101">
        <f>IF(pbi_uti_amount="n/a",Inputs!R174,IF(AND(Q$2&lt;=pbi_uti_term,Q$2&lt;=analysis_period),pbi_uti_amount*(1+pbi_uti_escal/100)^P$2,0))</f>
        <v>0</v>
      </c>
      <c r="R587" s="101">
        <f>IF(pbi_uti_amount="n/a",Inputs!S174,IF(AND(R$2&lt;=pbi_uti_term,R$2&lt;=analysis_period),pbi_uti_amount*(1+pbi_uti_escal/100)^Q$2,0))</f>
        <v>0</v>
      </c>
      <c r="S587" s="101">
        <f>IF(pbi_uti_amount="n/a",Inputs!T174,IF(AND(S$2&lt;=pbi_uti_term,S$2&lt;=analysis_period),pbi_uti_amount*(1+pbi_uti_escal/100)^R$2,0))</f>
        <v>0</v>
      </c>
      <c r="T587" s="101">
        <f>IF(pbi_uti_amount="n/a",Inputs!U174,IF(AND(T$2&lt;=pbi_uti_term,T$2&lt;=analysis_period),pbi_uti_amount*(1+pbi_uti_escal/100)^S$2,0))</f>
        <v>0</v>
      </c>
      <c r="U587" s="101">
        <f>IF(pbi_uti_amount="n/a",Inputs!V174,IF(AND(U$2&lt;=pbi_uti_term,U$2&lt;=analysis_period),pbi_uti_amount*(1+pbi_uti_escal/100)^T$2,0))</f>
        <v>0</v>
      </c>
      <c r="V587" s="101">
        <f>IF(pbi_uti_amount="n/a",Inputs!W174,IF(AND(V$2&lt;=pbi_uti_term,V$2&lt;=analysis_period),pbi_uti_amount*(1+pbi_uti_escal/100)^U$2,0))</f>
        <v>0</v>
      </c>
      <c r="W587" s="101">
        <f>IF(pbi_uti_amount="n/a",Inputs!X174,IF(AND(W$2&lt;=pbi_uti_term,W$2&lt;=analysis_period),pbi_uti_amount*(1+pbi_uti_escal/100)^V$2,0))</f>
        <v>0</v>
      </c>
      <c r="X587" s="101">
        <f>IF(pbi_uti_amount="n/a",Inputs!Y174,IF(AND(X$2&lt;=pbi_uti_term,X$2&lt;=analysis_period),pbi_uti_amount*(1+pbi_uti_escal/100)^W$2,0))</f>
        <v>0</v>
      </c>
      <c r="Y587" s="101">
        <f>IF(pbi_uti_amount="n/a",Inputs!Z174,IF(AND(Y$2&lt;=pbi_uti_term,Y$2&lt;=analysis_period),pbi_uti_amount*(1+pbi_uti_escal/100)^X$2,0))</f>
        <v>0</v>
      </c>
      <c r="Z587" s="101">
        <f>IF(pbi_uti_amount="n/a",Inputs!AA174,IF(AND(Z$2&lt;=pbi_uti_term,Z$2&lt;=analysis_period),pbi_uti_amount*(1+pbi_uti_escal/100)^Y$2,0))</f>
        <v>0</v>
      </c>
      <c r="AA587" s="101">
        <f>IF(pbi_uti_amount="n/a",Inputs!AB174,IF(AND(AA$2&lt;=pbi_uti_term,AA$2&lt;=analysis_period),pbi_uti_amount*(1+pbi_uti_escal/100)^Z$2,0))</f>
        <v>0</v>
      </c>
      <c r="AB587" s="101">
        <f>IF(pbi_uti_amount="n/a",Inputs!AC174,IF(AND(AB$2&lt;=pbi_uti_term,AB$2&lt;=analysis_period),pbi_uti_amount*(1+pbi_uti_escal/100)^AA$2,0))</f>
        <v>0</v>
      </c>
      <c r="AC587" s="101">
        <f>IF(pbi_uti_amount="n/a",Inputs!AD174,IF(AND(AC$2&lt;=pbi_uti_term,AC$2&lt;=analysis_period),pbi_uti_amount*(1+pbi_uti_escal/100)^AB$2,0))</f>
        <v>0</v>
      </c>
      <c r="AD587" s="101">
        <f>IF(pbi_uti_amount="n/a",Inputs!AE174,IF(AND(AD$2&lt;=pbi_uti_term,AD$2&lt;=analysis_period),pbi_uti_amount*(1+pbi_uti_escal/100)^AC$2,0))</f>
        <v>0</v>
      </c>
      <c r="AE587" s="101">
        <f>IF(pbi_uti_amount="n/a",Inputs!AF174,IF(AND(AE$2&lt;=pbi_uti_term,AE$2&lt;=analysis_period),pbi_uti_amount*(1+pbi_uti_escal/100)^AD$2,0))</f>
        <v>0</v>
      </c>
      <c r="AF587" s="101">
        <f>IF(pbi_uti_amount="n/a",Inputs!AG174,IF(AND(AF$2&lt;=pbi_uti_term,AF$2&lt;=analysis_period),pbi_uti_amount*(1+pbi_uti_escal/100)^AE$2,0))</f>
        <v>0</v>
      </c>
      <c r="AG587" s="101">
        <f>IF(pbi_uti_amount="n/a",Inputs!AH174,IF(AND(AG$2&lt;=pbi_uti_term,AG$2&lt;=analysis_period),pbi_uti_amount*(1+pbi_uti_escal/100)^AF$2,0))</f>
        <v>0</v>
      </c>
      <c r="AH587" s="101">
        <f>IF(pbi_uti_amount="n/a",Inputs!AI174,IF(AND(AH$2&lt;=pbi_uti_term,AH$2&lt;=analysis_period),pbi_uti_amount*(1+pbi_uti_escal/100)^AG$2,0))</f>
        <v>0</v>
      </c>
      <c r="AI587" s="101">
        <f>IF(pbi_uti_amount="n/a",Inputs!AJ174,IF(AND(AI$2&lt;=pbi_uti_term,AI$2&lt;=analysis_period),pbi_uti_amount*(1+pbi_uti_escal/100)^AH$2,0))</f>
        <v>0</v>
      </c>
      <c r="AJ587" s="101">
        <f>IF(pbi_uti_amount="n/a",Inputs!AK174,IF(AND(AJ$2&lt;=pbi_uti_term,AJ$2&lt;=analysis_period),pbi_uti_amount*(1+pbi_uti_escal/100)^AI$2,0))</f>
        <v>0</v>
      </c>
      <c r="AK587" s="101">
        <f>IF(pbi_uti_amount="n/a",Inputs!AL174,IF(AND(AK$2&lt;=pbi_uti_term,AK$2&lt;=analysis_period),pbi_uti_amount*(1+pbi_uti_escal/100)^AJ$2,0))</f>
        <v>0</v>
      </c>
      <c r="AL587" s="101">
        <f>IF(pbi_uti_amount="n/a",Inputs!AM174,IF(AND(AL$2&lt;=pbi_uti_term,AL$2&lt;=analysis_period),pbi_uti_amount*(1+pbi_uti_escal/100)^AK$2,0))</f>
        <v>0</v>
      </c>
      <c r="AM587" s="101">
        <f>IF(pbi_uti_amount="n/a",Inputs!AN174,IF(AND(AM$2&lt;=pbi_uti_term,AM$2&lt;=analysis_period),pbi_uti_amount*(1+pbi_uti_escal/100)^AL$2,0))</f>
        <v>0</v>
      </c>
      <c r="AN587" s="101">
        <f>IF(pbi_uti_amount="n/a",Inputs!AO174,IF(AND(AN$2&lt;=pbi_uti_term,AN$2&lt;=analysis_period),pbi_uti_amount*(1+pbi_uti_escal/100)^AM$2,0))</f>
        <v>0</v>
      </c>
      <c r="AO587" s="101">
        <f>IF(pbi_uti_amount="n/a",Inputs!AP174,IF(AND(AO$2&lt;=pbi_uti_term,AO$2&lt;=analysis_period),pbi_uti_amount*(1+pbi_uti_escal/100)^AN$2,0))</f>
        <v>0</v>
      </c>
      <c r="AP587" s="101">
        <f>IF(pbi_uti_amount="n/a",Inputs!AQ174,IF(AND(AP$2&lt;=pbi_uti_term,AP$2&lt;=analysis_period),pbi_uti_amount*(1+pbi_uti_escal/100)^AO$2,0))</f>
        <v>0</v>
      </c>
    </row>
    <row r="588" spans="1:42" x14ac:dyDescent="0.2">
      <c r="A588" s="22" t="s">
        <v>34</v>
      </c>
      <c r="C588" s="124">
        <f>C$10</f>
        <v>0</v>
      </c>
      <c r="D588" s="124">
        <f t="shared" ref="D588:AP588" si="284">D$10</f>
        <v>0</v>
      </c>
      <c r="E588" s="124">
        <f t="shared" si="284"/>
        <v>0</v>
      </c>
      <c r="F588" s="124">
        <f t="shared" si="284"/>
        <v>0</v>
      </c>
      <c r="G588" s="124">
        <f t="shared" si="284"/>
        <v>0</v>
      </c>
      <c r="H588" s="124">
        <f t="shared" si="284"/>
        <v>0</v>
      </c>
      <c r="I588" s="124">
        <f t="shared" si="284"/>
        <v>0</v>
      </c>
      <c r="J588" s="124">
        <f t="shared" si="284"/>
        <v>0</v>
      </c>
      <c r="K588" s="124">
        <f t="shared" si="284"/>
        <v>0</v>
      </c>
      <c r="L588" s="124">
        <f t="shared" si="284"/>
        <v>0</v>
      </c>
      <c r="M588" s="124">
        <f t="shared" si="284"/>
        <v>0</v>
      </c>
      <c r="N588" s="124">
        <f t="shared" si="284"/>
        <v>0</v>
      </c>
      <c r="O588" s="124">
        <f t="shared" si="284"/>
        <v>0</v>
      </c>
      <c r="P588" s="124">
        <f t="shared" si="284"/>
        <v>0</v>
      </c>
      <c r="Q588" s="124">
        <f t="shared" si="284"/>
        <v>0</v>
      </c>
      <c r="R588" s="124">
        <f t="shared" si="284"/>
        <v>0</v>
      </c>
      <c r="S588" s="124">
        <f t="shared" si="284"/>
        <v>0</v>
      </c>
      <c r="T588" s="124">
        <f t="shared" si="284"/>
        <v>0</v>
      </c>
      <c r="U588" s="124">
        <f t="shared" si="284"/>
        <v>0</v>
      </c>
      <c r="V588" s="124">
        <f t="shared" si="284"/>
        <v>0</v>
      </c>
      <c r="W588" s="124">
        <f t="shared" si="284"/>
        <v>0</v>
      </c>
      <c r="X588" s="124">
        <f t="shared" si="284"/>
        <v>0</v>
      </c>
      <c r="Y588" s="124">
        <f t="shared" si="284"/>
        <v>0</v>
      </c>
      <c r="Z588" s="124">
        <f t="shared" si="284"/>
        <v>0</v>
      </c>
      <c r="AA588" s="124">
        <f t="shared" si="284"/>
        <v>0</v>
      </c>
      <c r="AB588" s="124">
        <f t="shared" si="284"/>
        <v>0</v>
      </c>
      <c r="AC588" s="124">
        <f t="shared" si="284"/>
        <v>0</v>
      </c>
      <c r="AD588" s="124">
        <f t="shared" si="284"/>
        <v>0</v>
      </c>
      <c r="AE588" s="124">
        <f t="shared" si="284"/>
        <v>0</v>
      </c>
      <c r="AF588" s="124">
        <f t="shared" si="284"/>
        <v>0</v>
      </c>
      <c r="AG588" s="124">
        <f t="shared" si="284"/>
        <v>0</v>
      </c>
      <c r="AH588" s="124">
        <f t="shared" si="284"/>
        <v>0</v>
      </c>
      <c r="AI588" s="124">
        <f t="shared" si="284"/>
        <v>0</v>
      </c>
      <c r="AJ588" s="124">
        <f t="shared" si="284"/>
        <v>0</v>
      </c>
      <c r="AK588" s="124">
        <f t="shared" si="284"/>
        <v>0</v>
      </c>
      <c r="AL588" s="124">
        <f t="shared" si="284"/>
        <v>0</v>
      </c>
      <c r="AM588" s="124">
        <f t="shared" si="284"/>
        <v>0</v>
      </c>
      <c r="AN588" s="124">
        <f t="shared" si="284"/>
        <v>0</v>
      </c>
      <c r="AO588" s="124">
        <f t="shared" si="284"/>
        <v>0</v>
      </c>
      <c r="AP588" s="124">
        <f t="shared" si="284"/>
        <v>0</v>
      </c>
    </row>
    <row r="589" spans="1:42" x14ac:dyDescent="0.2">
      <c r="A589" s="22" t="s">
        <v>13</v>
      </c>
      <c r="C589" s="123">
        <f>C587*C588</f>
        <v>0</v>
      </c>
      <c r="D589" s="123">
        <f t="shared" ref="D589:AP589" si="285">D587*D588</f>
        <v>0</v>
      </c>
      <c r="E589" s="123">
        <f t="shared" si="285"/>
        <v>0</v>
      </c>
      <c r="F589" s="123">
        <f t="shared" si="285"/>
        <v>0</v>
      </c>
      <c r="G589" s="123">
        <f t="shared" si="285"/>
        <v>0</v>
      </c>
      <c r="H589" s="123">
        <f t="shared" si="285"/>
        <v>0</v>
      </c>
      <c r="I589" s="123">
        <f t="shared" si="285"/>
        <v>0</v>
      </c>
      <c r="J589" s="123">
        <f t="shared" si="285"/>
        <v>0</v>
      </c>
      <c r="K589" s="123">
        <f t="shared" si="285"/>
        <v>0</v>
      </c>
      <c r="L589" s="123">
        <f t="shared" si="285"/>
        <v>0</v>
      </c>
      <c r="M589" s="123">
        <f t="shared" si="285"/>
        <v>0</v>
      </c>
      <c r="N589" s="123">
        <f t="shared" si="285"/>
        <v>0</v>
      </c>
      <c r="O589" s="123">
        <f t="shared" si="285"/>
        <v>0</v>
      </c>
      <c r="P589" s="123">
        <f t="shared" si="285"/>
        <v>0</v>
      </c>
      <c r="Q589" s="123">
        <f t="shared" si="285"/>
        <v>0</v>
      </c>
      <c r="R589" s="123">
        <f t="shared" si="285"/>
        <v>0</v>
      </c>
      <c r="S589" s="123">
        <f t="shared" si="285"/>
        <v>0</v>
      </c>
      <c r="T589" s="123">
        <f t="shared" si="285"/>
        <v>0</v>
      </c>
      <c r="U589" s="123">
        <f t="shared" si="285"/>
        <v>0</v>
      </c>
      <c r="V589" s="123">
        <f t="shared" si="285"/>
        <v>0</v>
      </c>
      <c r="W589" s="123">
        <f t="shared" si="285"/>
        <v>0</v>
      </c>
      <c r="X589" s="123">
        <f t="shared" si="285"/>
        <v>0</v>
      </c>
      <c r="Y589" s="123">
        <f t="shared" si="285"/>
        <v>0</v>
      </c>
      <c r="Z589" s="123">
        <f t="shared" si="285"/>
        <v>0</v>
      </c>
      <c r="AA589" s="123">
        <f t="shared" si="285"/>
        <v>0</v>
      </c>
      <c r="AB589" s="123">
        <f t="shared" si="285"/>
        <v>0</v>
      </c>
      <c r="AC589" s="123">
        <f t="shared" si="285"/>
        <v>0</v>
      </c>
      <c r="AD589" s="123">
        <f t="shared" si="285"/>
        <v>0</v>
      </c>
      <c r="AE589" s="123">
        <f t="shared" si="285"/>
        <v>0</v>
      </c>
      <c r="AF589" s="123">
        <f t="shared" si="285"/>
        <v>0</v>
      </c>
      <c r="AG589" s="123">
        <f t="shared" si="285"/>
        <v>0</v>
      </c>
      <c r="AH589" s="123">
        <f t="shared" si="285"/>
        <v>0</v>
      </c>
      <c r="AI589" s="123">
        <f t="shared" si="285"/>
        <v>0</v>
      </c>
      <c r="AJ589" s="123">
        <f t="shared" si="285"/>
        <v>0</v>
      </c>
      <c r="AK589" s="123">
        <f t="shared" si="285"/>
        <v>0</v>
      </c>
      <c r="AL589" s="123">
        <f t="shared" si="285"/>
        <v>0</v>
      </c>
      <c r="AM589" s="123">
        <f t="shared" si="285"/>
        <v>0</v>
      </c>
      <c r="AN589" s="123">
        <f t="shared" si="285"/>
        <v>0</v>
      </c>
      <c r="AO589" s="123">
        <f t="shared" si="285"/>
        <v>0</v>
      </c>
      <c r="AP589" s="123">
        <f t="shared" si="285"/>
        <v>0</v>
      </c>
    </row>
    <row r="590" spans="1:42" x14ac:dyDescent="0.2">
      <c r="A590" s="18" t="str">
        <f>Inputs!B133</f>
        <v>Other ($/kWh)</v>
      </c>
    </row>
    <row r="591" spans="1:42" x14ac:dyDescent="0.2">
      <c r="A591" s="22" t="s">
        <v>33</v>
      </c>
      <c r="C591" s="101">
        <f>IF(pbi_oth_amount="n/a",Inputs!D175,IF(AND(C$2&lt;=pbi_oth_term,C$2&lt;=analysis_period),pbi_oth_amount*(1+pbi_oth_escal/100)^B$2,0))</f>
        <v>0</v>
      </c>
      <c r="D591" s="101">
        <f>IF(pbi_oth_amount="n/a",Inputs!E175,IF(AND(D$2&lt;=pbi_oth_term,D$2&lt;=analysis_period),pbi_oth_amount*(1+pbi_oth_escal/100)^C$2,0))</f>
        <v>0</v>
      </c>
      <c r="E591" s="101">
        <f>IF(pbi_oth_amount="n/a",Inputs!F175,IF(AND(E$2&lt;=pbi_oth_term,E$2&lt;=analysis_period),pbi_oth_amount*(1+pbi_oth_escal/100)^D$2,0))</f>
        <v>0</v>
      </c>
      <c r="F591" s="101">
        <f>IF(pbi_oth_amount="n/a",Inputs!G175,IF(AND(F$2&lt;=pbi_oth_term,F$2&lt;=analysis_period),pbi_oth_amount*(1+pbi_oth_escal/100)^E$2,0))</f>
        <v>0</v>
      </c>
      <c r="G591" s="101">
        <f>IF(pbi_oth_amount="n/a",Inputs!H175,IF(AND(G$2&lt;=pbi_oth_term,G$2&lt;=analysis_period),pbi_oth_amount*(1+pbi_oth_escal/100)^F$2,0))</f>
        <v>0</v>
      </c>
      <c r="H591" s="101">
        <f>IF(pbi_oth_amount="n/a",Inputs!I175,IF(AND(H$2&lt;=pbi_oth_term,H$2&lt;=analysis_period),pbi_oth_amount*(1+pbi_oth_escal/100)^G$2,0))</f>
        <v>0</v>
      </c>
      <c r="I591" s="101">
        <f>IF(pbi_oth_amount="n/a",Inputs!J175,IF(AND(I$2&lt;=pbi_oth_term,I$2&lt;=analysis_period),pbi_oth_amount*(1+pbi_oth_escal/100)^H$2,0))</f>
        <v>0</v>
      </c>
      <c r="J591" s="101">
        <f>IF(pbi_oth_amount="n/a",Inputs!K175,IF(AND(J$2&lt;=pbi_oth_term,J$2&lt;=analysis_period),pbi_oth_amount*(1+pbi_oth_escal/100)^I$2,0))</f>
        <v>0</v>
      </c>
      <c r="K591" s="101">
        <f>IF(pbi_oth_amount="n/a",Inputs!L175,IF(AND(K$2&lt;=pbi_oth_term,K$2&lt;=analysis_period),pbi_oth_amount*(1+pbi_oth_escal/100)^J$2,0))</f>
        <v>0</v>
      </c>
      <c r="L591" s="101">
        <f>IF(pbi_oth_amount="n/a",Inputs!M175,IF(AND(L$2&lt;=pbi_oth_term,L$2&lt;=analysis_period),pbi_oth_amount*(1+pbi_oth_escal/100)^K$2,0))</f>
        <v>0</v>
      </c>
      <c r="M591" s="101">
        <f>IF(pbi_oth_amount="n/a",Inputs!N175,IF(AND(M$2&lt;=pbi_oth_term,M$2&lt;=analysis_period),pbi_oth_amount*(1+pbi_oth_escal/100)^L$2,0))</f>
        <v>0</v>
      </c>
      <c r="N591" s="101">
        <f>IF(pbi_oth_amount="n/a",Inputs!O175,IF(AND(N$2&lt;=pbi_oth_term,N$2&lt;=analysis_period),pbi_oth_amount*(1+pbi_oth_escal/100)^M$2,0))</f>
        <v>0</v>
      </c>
      <c r="O591" s="101">
        <f>IF(pbi_oth_amount="n/a",Inputs!P175,IF(AND(O$2&lt;=pbi_oth_term,O$2&lt;=analysis_period),pbi_oth_amount*(1+pbi_oth_escal/100)^N$2,0))</f>
        <v>0</v>
      </c>
      <c r="P591" s="101">
        <f>IF(pbi_oth_amount="n/a",Inputs!Q175,IF(AND(P$2&lt;=pbi_oth_term,P$2&lt;=analysis_period),pbi_oth_amount*(1+pbi_oth_escal/100)^O$2,0))</f>
        <v>0</v>
      </c>
      <c r="Q591" s="101">
        <f>IF(pbi_oth_amount="n/a",Inputs!R175,IF(AND(Q$2&lt;=pbi_oth_term,Q$2&lt;=analysis_period),pbi_oth_amount*(1+pbi_oth_escal/100)^P$2,0))</f>
        <v>0</v>
      </c>
      <c r="R591" s="101">
        <f>IF(pbi_oth_amount="n/a",Inputs!S175,IF(AND(R$2&lt;=pbi_oth_term,R$2&lt;=analysis_period),pbi_oth_amount*(1+pbi_oth_escal/100)^Q$2,0))</f>
        <v>0</v>
      </c>
      <c r="S591" s="101">
        <f>IF(pbi_oth_amount="n/a",Inputs!T175,IF(AND(S$2&lt;=pbi_oth_term,S$2&lt;=analysis_period),pbi_oth_amount*(1+pbi_oth_escal/100)^R$2,0))</f>
        <v>0</v>
      </c>
      <c r="T591" s="101">
        <f>IF(pbi_oth_amount="n/a",Inputs!U175,IF(AND(T$2&lt;=pbi_oth_term,T$2&lt;=analysis_period),pbi_oth_amount*(1+pbi_oth_escal/100)^S$2,0))</f>
        <v>0</v>
      </c>
      <c r="U591" s="101">
        <f>IF(pbi_oth_amount="n/a",Inputs!V175,IF(AND(U$2&lt;=pbi_oth_term,U$2&lt;=analysis_period),pbi_oth_amount*(1+pbi_oth_escal/100)^T$2,0))</f>
        <v>0</v>
      </c>
      <c r="V591" s="101">
        <f>IF(pbi_oth_amount="n/a",Inputs!W175,IF(AND(V$2&lt;=pbi_oth_term,V$2&lt;=analysis_period),pbi_oth_amount*(1+pbi_oth_escal/100)^U$2,0))</f>
        <v>0</v>
      </c>
      <c r="W591" s="101">
        <f>IF(pbi_oth_amount="n/a",Inputs!X175,IF(AND(W$2&lt;=pbi_oth_term,W$2&lt;=analysis_period),pbi_oth_amount*(1+pbi_oth_escal/100)^V$2,0))</f>
        <v>0</v>
      </c>
      <c r="X591" s="101">
        <f>IF(pbi_oth_amount="n/a",Inputs!Y175,IF(AND(X$2&lt;=pbi_oth_term,X$2&lt;=analysis_period),pbi_oth_amount*(1+pbi_oth_escal/100)^W$2,0))</f>
        <v>0</v>
      </c>
      <c r="Y591" s="101">
        <f>IF(pbi_oth_amount="n/a",Inputs!Z175,IF(AND(Y$2&lt;=pbi_oth_term,Y$2&lt;=analysis_period),pbi_oth_amount*(1+pbi_oth_escal/100)^X$2,0))</f>
        <v>0</v>
      </c>
      <c r="Z591" s="101">
        <f>IF(pbi_oth_amount="n/a",Inputs!AA175,IF(AND(Z$2&lt;=pbi_oth_term,Z$2&lt;=analysis_period),pbi_oth_amount*(1+pbi_oth_escal/100)^Y$2,0))</f>
        <v>0</v>
      </c>
      <c r="AA591" s="101">
        <f>IF(pbi_oth_amount="n/a",Inputs!AB175,IF(AND(AA$2&lt;=pbi_oth_term,AA$2&lt;=analysis_period),pbi_oth_amount*(1+pbi_oth_escal/100)^Z$2,0))</f>
        <v>0</v>
      </c>
      <c r="AB591" s="101">
        <f>IF(pbi_oth_amount="n/a",Inputs!AC175,IF(AND(AB$2&lt;=pbi_oth_term,AB$2&lt;=analysis_period),pbi_oth_amount*(1+pbi_oth_escal/100)^AA$2,0))</f>
        <v>0</v>
      </c>
      <c r="AC591" s="101">
        <f>IF(pbi_oth_amount="n/a",Inputs!AD175,IF(AND(AC$2&lt;=pbi_oth_term,AC$2&lt;=analysis_period),pbi_oth_amount*(1+pbi_oth_escal/100)^AB$2,0))</f>
        <v>0</v>
      </c>
      <c r="AD591" s="101">
        <f>IF(pbi_oth_amount="n/a",Inputs!AE175,IF(AND(AD$2&lt;=pbi_oth_term,AD$2&lt;=analysis_period),pbi_oth_amount*(1+pbi_oth_escal/100)^AC$2,0))</f>
        <v>0</v>
      </c>
      <c r="AE591" s="101">
        <f>IF(pbi_oth_amount="n/a",Inputs!AF175,IF(AND(AE$2&lt;=pbi_oth_term,AE$2&lt;=analysis_period),pbi_oth_amount*(1+pbi_oth_escal/100)^AD$2,0))</f>
        <v>0</v>
      </c>
      <c r="AF591" s="101">
        <f>IF(pbi_oth_amount="n/a",Inputs!AG175,IF(AND(AF$2&lt;=pbi_oth_term,AF$2&lt;=analysis_period),pbi_oth_amount*(1+pbi_oth_escal/100)^AE$2,0))</f>
        <v>0</v>
      </c>
      <c r="AG591" s="101">
        <f>IF(pbi_oth_amount="n/a",Inputs!AH175,IF(AND(AG$2&lt;=pbi_oth_term,AG$2&lt;=analysis_period),pbi_oth_amount*(1+pbi_oth_escal/100)^AF$2,0))</f>
        <v>0</v>
      </c>
      <c r="AH591" s="101">
        <f>IF(pbi_oth_amount="n/a",Inputs!AI175,IF(AND(AH$2&lt;=pbi_oth_term,AH$2&lt;=analysis_period),pbi_oth_amount*(1+pbi_oth_escal/100)^AG$2,0))</f>
        <v>0</v>
      </c>
      <c r="AI591" s="101">
        <f>IF(pbi_oth_amount="n/a",Inputs!AJ175,IF(AND(AI$2&lt;=pbi_oth_term,AI$2&lt;=analysis_period),pbi_oth_amount*(1+pbi_oth_escal/100)^AH$2,0))</f>
        <v>0</v>
      </c>
      <c r="AJ591" s="101">
        <f>IF(pbi_oth_amount="n/a",Inputs!AK175,IF(AND(AJ$2&lt;=pbi_oth_term,AJ$2&lt;=analysis_period),pbi_oth_amount*(1+pbi_oth_escal/100)^AI$2,0))</f>
        <v>0</v>
      </c>
      <c r="AK591" s="101">
        <f>IF(pbi_oth_amount="n/a",Inputs!AL175,IF(AND(AK$2&lt;=pbi_oth_term,AK$2&lt;=analysis_period),pbi_oth_amount*(1+pbi_oth_escal/100)^AJ$2,0))</f>
        <v>0</v>
      </c>
      <c r="AL591" s="101">
        <f>IF(pbi_oth_amount="n/a",Inputs!AM175,IF(AND(AL$2&lt;=pbi_oth_term,AL$2&lt;=analysis_period),pbi_oth_amount*(1+pbi_oth_escal/100)^AK$2,0))</f>
        <v>0</v>
      </c>
      <c r="AM591" s="101">
        <f>IF(pbi_oth_amount="n/a",Inputs!AN175,IF(AND(AM$2&lt;=pbi_oth_term,AM$2&lt;=analysis_period),pbi_oth_amount*(1+pbi_oth_escal/100)^AL$2,0))</f>
        <v>0</v>
      </c>
      <c r="AN591" s="101">
        <f>IF(pbi_oth_amount="n/a",Inputs!AO175,IF(AND(AN$2&lt;=pbi_oth_term,AN$2&lt;=analysis_period),pbi_oth_amount*(1+pbi_oth_escal/100)^AM$2,0))</f>
        <v>0</v>
      </c>
      <c r="AO591" s="101">
        <f>IF(pbi_oth_amount="n/a",Inputs!AP175,IF(AND(AO$2&lt;=pbi_oth_term,AO$2&lt;=analysis_period),pbi_oth_amount*(1+pbi_oth_escal/100)^AN$2,0))</f>
        <v>0</v>
      </c>
      <c r="AP591" s="101">
        <f>IF(pbi_oth_amount="n/a",Inputs!AQ175,IF(AND(AP$2&lt;=pbi_oth_term,AP$2&lt;=analysis_period),pbi_oth_amount*(1+pbi_oth_escal/100)^AO$2,0))</f>
        <v>0</v>
      </c>
    </row>
    <row r="592" spans="1:42" x14ac:dyDescent="0.2">
      <c r="A592" s="22" t="s">
        <v>34</v>
      </c>
      <c r="C592" s="124">
        <f>C$10</f>
        <v>0</v>
      </c>
      <c r="D592" s="124">
        <f t="shared" ref="D592:AP592" si="286">D$10</f>
        <v>0</v>
      </c>
      <c r="E592" s="124">
        <f t="shared" si="286"/>
        <v>0</v>
      </c>
      <c r="F592" s="124">
        <f t="shared" si="286"/>
        <v>0</v>
      </c>
      <c r="G592" s="124">
        <f t="shared" si="286"/>
        <v>0</v>
      </c>
      <c r="H592" s="124">
        <f t="shared" si="286"/>
        <v>0</v>
      </c>
      <c r="I592" s="124">
        <f t="shared" si="286"/>
        <v>0</v>
      </c>
      <c r="J592" s="124">
        <f t="shared" si="286"/>
        <v>0</v>
      </c>
      <c r="K592" s="124">
        <f t="shared" si="286"/>
        <v>0</v>
      </c>
      <c r="L592" s="124">
        <f t="shared" si="286"/>
        <v>0</v>
      </c>
      <c r="M592" s="124">
        <f t="shared" si="286"/>
        <v>0</v>
      </c>
      <c r="N592" s="124">
        <f t="shared" si="286"/>
        <v>0</v>
      </c>
      <c r="O592" s="124">
        <f t="shared" si="286"/>
        <v>0</v>
      </c>
      <c r="P592" s="124">
        <f t="shared" si="286"/>
        <v>0</v>
      </c>
      <c r="Q592" s="124">
        <f t="shared" si="286"/>
        <v>0</v>
      </c>
      <c r="R592" s="124">
        <f t="shared" si="286"/>
        <v>0</v>
      </c>
      <c r="S592" s="124">
        <f t="shared" si="286"/>
        <v>0</v>
      </c>
      <c r="T592" s="124">
        <f t="shared" si="286"/>
        <v>0</v>
      </c>
      <c r="U592" s="124">
        <f t="shared" si="286"/>
        <v>0</v>
      </c>
      <c r="V592" s="124">
        <f t="shared" si="286"/>
        <v>0</v>
      </c>
      <c r="W592" s="124">
        <f t="shared" si="286"/>
        <v>0</v>
      </c>
      <c r="X592" s="124">
        <f t="shared" si="286"/>
        <v>0</v>
      </c>
      <c r="Y592" s="124">
        <f t="shared" si="286"/>
        <v>0</v>
      </c>
      <c r="Z592" s="124">
        <f t="shared" si="286"/>
        <v>0</v>
      </c>
      <c r="AA592" s="124">
        <f t="shared" si="286"/>
        <v>0</v>
      </c>
      <c r="AB592" s="124">
        <f t="shared" si="286"/>
        <v>0</v>
      </c>
      <c r="AC592" s="124">
        <f t="shared" si="286"/>
        <v>0</v>
      </c>
      <c r="AD592" s="124">
        <f t="shared" si="286"/>
        <v>0</v>
      </c>
      <c r="AE592" s="124">
        <f t="shared" si="286"/>
        <v>0</v>
      </c>
      <c r="AF592" s="124">
        <f t="shared" si="286"/>
        <v>0</v>
      </c>
      <c r="AG592" s="124">
        <f t="shared" si="286"/>
        <v>0</v>
      </c>
      <c r="AH592" s="124">
        <f t="shared" si="286"/>
        <v>0</v>
      </c>
      <c r="AI592" s="124">
        <f t="shared" si="286"/>
        <v>0</v>
      </c>
      <c r="AJ592" s="124">
        <f t="shared" si="286"/>
        <v>0</v>
      </c>
      <c r="AK592" s="124">
        <f t="shared" si="286"/>
        <v>0</v>
      </c>
      <c r="AL592" s="124">
        <f t="shared" si="286"/>
        <v>0</v>
      </c>
      <c r="AM592" s="124">
        <f t="shared" si="286"/>
        <v>0</v>
      </c>
      <c r="AN592" s="124">
        <f t="shared" si="286"/>
        <v>0</v>
      </c>
      <c r="AO592" s="124">
        <f t="shared" si="286"/>
        <v>0</v>
      </c>
      <c r="AP592" s="124">
        <f t="shared" si="286"/>
        <v>0</v>
      </c>
    </row>
    <row r="593" spans="1:42" x14ac:dyDescent="0.2">
      <c r="A593" s="22" t="s">
        <v>13</v>
      </c>
      <c r="C593" s="123">
        <f>C591*C592</f>
        <v>0</v>
      </c>
      <c r="D593" s="123">
        <f t="shared" ref="D593:AP593" si="287">D591*D592</f>
        <v>0</v>
      </c>
      <c r="E593" s="123">
        <f t="shared" si="287"/>
        <v>0</v>
      </c>
      <c r="F593" s="123">
        <f t="shared" si="287"/>
        <v>0</v>
      </c>
      <c r="G593" s="123">
        <f t="shared" si="287"/>
        <v>0</v>
      </c>
      <c r="H593" s="123">
        <f t="shared" si="287"/>
        <v>0</v>
      </c>
      <c r="I593" s="123">
        <f t="shared" si="287"/>
        <v>0</v>
      </c>
      <c r="J593" s="123">
        <f t="shared" si="287"/>
        <v>0</v>
      </c>
      <c r="K593" s="123">
        <f t="shared" si="287"/>
        <v>0</v>
      </c>
      <c r="L593" s="123">
        <f t="shared" si="287"/>
        <v>0</v>
      </c>
      <c r="M593" s="123">
        <f t="shared" si="287"/>
        <v>0</v>
      </c>
      <c r="N593" s="123">
        <f t="shared" si="287"/>
        <v>0</v>
      </c>
      <c r="O593" s="123">
        <f t="shared" si="287"/>
        <v>0</v>
      </c>
      <c r="P593" s="123">
        <f t="shared" si="287"/>
        <v>0</v>
      </c>
      <c r="Q593" s="123">
        <f t="shared" si="287"/>
        <v>0</v>
      </c>
      <c r="R593" s="123">
        <f t="shared" si="287"/>
        <v>0</v>
      </c>
      <c r="S593" s="123">
        <f t="shared" si="287"/>
        <v>0</v>
      </c>
      <c r="T593" s="123">
        <f t="shared" si="287"/>
        <v>0</v>
      </c>
      <c r="U593" s="123">
        <f t="shared" si="287"/>
        <v>0</v>
      </c>
      <c r="V593" s="123">
        <f t="shared" si="287"/>
        <v>0</v>
      </c>
      <c r="W593" s="123">
        <f t="shared" si="287"/>
        <v>0</v>
      </c>
      <c r="X593" s="123">
        <f t="shared" si="287"/>
        <v>0</v>
      </c>
      <c r="Y593" s="123">
        <f t="shared" si="287"/>
        <v>0</v>
      </c>
      <c r="Z593" s="123">
        <f t="shared" si="287"/>
        <v>0</v>
      </c>
      <c r="AA593" s="123">
        <f t="shared" si="287"/>
        <v>0</v>
      </c>
      <c r="AB593" s="123">
        <f t="shared" si="287"/>
        <v>0</v>
      </c>
      <c r="AC593" s="123">
        <f t="shared" si="287"/>
        <v>0</v>
      </c>
      <c r="AD593" s="123">
        <f t="shared" si="287"/>
        <v>0</v>
      </c>
      <c r="AE593" s="123">
        <f t="shared" si="287"/>
        <v>0</v>
      </c>
      <c r="AF593" s="123">
        <f t="shared" si="287"/>
        <v>0</v>
      </c>
      <c r="AG593" s="123">
        <f t="shared" si="287"/>
        <v>0</v>
      </c>
      <c r="AH593" s="123">
        <f t="shared" si="287"/>
        <v>0</v>
      </c>
      <c r="AI593" s="123">
        <f t="shared" si="287"/>
        <v>0</v>
      </c>
      <c r="AJ593" s="123">
        <f t="shared" si="287"/>
        <v>0</v>
      </c>
      <c r="AK593" s="123">
        <f t="shared" si="287"/>
        <v>0</v>
      </c>
      <c r="AL593" s="123">
        <f t="shared" si="287"/>
        <v>0</v>
      </c>
      <c r="AM593" s="123">
        <f t="shared" si="287"/>
        <v>0</v>
      </c>
      <c r="AN593" s="123">
        <f t="shared" si="287"/>
        <v>0</v>
      </c>
      <c r="AO593" s="123">
        <f t="shared" si="287"/>
        <v>0</v>
      </c>
      <c r="AP593" s="123">
        <f t="shared" si="287"/>
        <v>0</v>
      </c>
    </row>
    <row r="594" spans="1:42" x14ac:dyDescent="0.2">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5"/>
    </row>
    <row r="595" spans="1:42" x14ac:dyDescent="0.2">
      <c r="A595" s="4" t="s">
        <v>13</v>
      </c>
      <c r="C595" s="150">
        <f>C581+C585+C589+C593</f>
        <v>0</v>
      </c>
      <c r="D595" s="150">
        <f t="shared" ref="D595:AP595" si="288">D581+D585+D589+D593</f>
        <v>0</v>
      </c>
      <c r="E595" s="150">
        <f t="shared" si="288"/>
        <v>0</v>
      </c>
      <c r="F595" s="150">
        <f t="shared" si="288"/>
        <v>0</v>
      </c>
      <c r="G595" s="150">
        <f t="shared" si="288"/>
        <v>0</v>
      </c>
      <c r="H595" s="150">
        <f t="shared" si="288"/>
        <v>0</v>
      </c>
      <c r="I595" s="150">
        <f t="shared" si="288"/>
        <v>0</v>
      </c>
      <c r="J595" s="150">
        <f t="shared" si="288"/>
        <v>0</v>
      </c>
      <c r="K595" s="150">
        <f t="shared" si="288"/>
        <v>0</v>
      </c>
      <c r="L595" s="150">
        <f t="shared" si="288"/>
        <v>0</v>
      </c>
      <c r="M595" s="150">
        <f t="shared" si="288"/>
        <v>0</v>
      </c>
      <c r="N595" s="150">
        <f t="shared" si="288"/>
        <v>0</v>
      </c>
      <c r="O595" s="150">
        <f t="shared" si="288"/>
        <v>0</v>
      </c>
      <c r="P595" s="150">
        <f t="shared" si="288"/>
        <v>0</v>
      </c>
      <c r="Q595" s="150">
        <f t="shared" si="288"/>
        <v>0</v>
      </c>
      <c r="R595" s="150">
        <f t="shared" si="288"/>
        <v>0</v>
      </c>
      <c r="S595" s="150">
        <f t="shared" si="288"/>
        <v>0</v>
      </c>
      <c r="T595" s="150">
        <f t="shared" si="288"/>
        <v>0</v>
      </c>
      <c r="U595" s="150">
        <f t="shared" si="288"/>
        <v>0</v>
      </c>
      <c r="V595" s="150">
        <f t="shared" si="288"/>
        <v>0</v>
      </c>
      <c r="W595" s="150">
        <f t="shared" si="288"/>
        <v>0</v>
      </c>
      <c r="X595" s="150">
        <f t="shared" si="288"/>
        <v>0</v>
      </c>
      <c r="Y595" s="150">
        <f t="shared" si="288"/>
        <v>0</v>
      </c>
      <c r="Z595" s="150">
        <f t="shared" si="288"/>
        <v>0</v>
      </c>
      <c r="AA595" s="150">
        <f t="shared" si="288"/>
        <v>0</v>
      </c>
      <c r="AB595" s="150">
        <f t="shared" si="288"/>
        <v>0</v>
      </c>
      <c r="AC595" s="150">
        <f t="shared" si="288"/>
        <v>0</v>
      </c>
      <c r="AD595" s="150">
        <f t="shared" si="288"/>
        <v>0</v>
      </c>
      <c r="AE595" s="150">
        <f t="shared" si="288"/>
        <v>0</v>
      </c>
      <c r="AF595" s="150">
        <f t="shared" si="288"/>
        <v>0</v>
      </c>
      <c r="AG595" s="150">
        <f t="shared" si="288"/>
        <v>0</v>
      </c>
      <c r="AH595" s="150">
        <f t="shared" si="288"/>
        <v>0</v>
      </c>
      <c r="AI595" s="150">
        <f t="shared" si="288"/>
        <v>0</v>
      </c>
      <c r="AJ595" s="150">
        <f t="shared" si="288"/>
        <v>0</v>
      </c>
      <c r="AK595" s="150">
        <f t="shared" si="288"/>
        <v>0</v>
      </c>
      <c r="AL595" s="150">
        <f t="shared" si="288"/>
        <v>0</v>
      </c>
      <c r="AM595" s="150">
        <f t="shared" si="288"/>
        <v>0</v>
      </c>
      <c r="AN595" s="150">
        <f t="shared" si="288"/>
        <v>0</v>
      </c>
      <c r="AO595" s="150">
        <f t="shared" si="288"/>
        <v>0</v>
      </c>
      <c r="AP595" s="150">
        <f t="shared" si="288"/>
        <v>0</v>
      </c>
    </row>
    <row r="597" spans="1:42" x14ac:dyDescent="0.2">
      <c r="A597" s="84" t="s">
        <v>333</v>
      </c>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row>
    <row r="598" spans="1:42" x14ac:dyDescent="0.2">
      <c r="A598" s="18" t="s">
        <v>23</v>
      </c>
    </row>
    <row r="599" spans="1:42" x14ac:dyDescent="0.2">
      <c r="A599" s="22" t="s">
        <v>26</v>
      </c>
      <c r="B599" s="127"/>
      <c r="C599" s="123">
        <f>IF(C617="N/A",IF(C$618="N/A",C$619+C$600,C$618),C$617)</f>
        <v>68506.380188072653</v>
      </c>
      <c r="D599" s="123">
        <f t="shared" ref="D599:AP599" si="289">IF(D617="N/A",IF(D$618="N/A",D$619+D$600,D$618),D$617)</f>
        <v>68714.841726534185</v>
      </c>
      <c r="E599" s="123">
        <f t="shared" si="289"/>
        <v>68920.168649611122</v>
      </c>
      <c r="F599" s="123">
        <f t="shared" si="289"/>
        <v>69123.782591918804</v>
      </c>
      <c r="G599" s="123">
        <f t="shared" si="289"/>
        <v>69324.025344322654</v>
      </c>
      <c r="H599" s="123">
        <f t="shared" si="289"/>
        <v>69520.774165536597</v>
      </c>
      <c r="I599" s="123">
        <f t="shared" si="289"/>
        <v>69714.672476511652</v>
      </c>
      <c r="J599" s="123">
        <f t="shared" si="289"/>
        <v>69904.822091414942</v>
      </c>
      <c r="K599" s="123">
        <f t="shared" si="289"/>
        <v>70092.629292844649</v>
      </c>
      <c r="L599" s="123">
        <f t="shared" si="289"/>
        <v>70276.420135848573</v>
      </c>
      <c r="M599" s="123">
        <f t="shared" si="289"/>
        <v>70456.055749927589</v>
      </c>
      <c r="N599" s="123">
        <f t="shared" si="289"/>
        <v>70632.163023589339</v>
      </c>
      <c r="O599" s="123">
        <f t="shared" si="289"/>
        <v>70804.596056015725</v>
      </c>
      <c r="P599" s="123">
        <f t="shared" si="289"/>
        <v>70973.205298868139</v>
      </c>
      <c r="Q599" s="123">
        <f t="shared" si="289"/>
        <v>71137.068234330334</v>
      </c>
      <c r="R599" s="123">
        <f t="shared" si="289"/>
        <v>75209.647555106436</v>
      </c>
      <c r="S599" s="123">
        <f t="shared" si="289"/>
        <v>75364.311820907169</v>
      </c>
      <c r="T599" s="123">
        <f t="shared" si="289"/>
        <v>75515.285001045238</v>
      </c>
      <c r="U599" s="123">
        <f t="shared" si="289"/>
        <v>0</v>
      </c>
      <c r="V599" s="123">
        <f t="shared" si="289"/>
        <v>0</v>
      </c>
      <c r="W599" s="123">
        <f t="shared" si="289"/>
        <v>0</v>
      </c>
      <c r="X599" s="123">
        <f t="shared" si="289"/>
        <v>0</v>
      </c>
      <c r="Y599" s="123">
        <f t="shared" si="289"/>
        <v>0</v>
      </c>
      <c r="Z599" s="123">
        <f t="shared" si="289"/>
        <v>0</v>
      </c>
      <c r="AA599" s="123">
        <f t="shared" si="289"/>
        <v>0</v>
      </c>
      <c r="AB599" s="123">
        <f t="shared" si="289"/>
        <v>0</v>
      </c>
      <c r="AC599" s="123">
        <f t="shared" si="289"/>
        <v>0</v>
      </c>
      <c r="AD599" s="123">
        <f t="shared" si="289"/>
        <v>0</v>
      </c>
      <c r="AE599" s="123">
        <f t="shared" si="289"/>
        <v>0</v>
      </c>
      <c r="AF599" s="123">
        <f t="shared" si="289"/>
        <v>0</v>
      </c>
      <c r="AG599" s="123">
        <f t="shared" si="289"/>
        <v>0</v>
      </c>
      <c r="AH599" s="123">
        <f t="shared" si="289"/>
        <v>0</v>
      </c>
      <c r="AI599" s="123">
        <f t="shared" si="289"/>
        <v>0</v>
      </c>
      <c r="AJ599" s="123">
        <f t="shared" si="289"/>
        <v>0</v>
      </c>
      <c r="AK599" s="123">
        <f t="shared" si="289"/>
        <v>0</v>
      </c>
      <c r="AL599" s="123">
        <f t="shared" si="289"/>
        <v>0</v>
      </c>
      <c r="AM599" s="123">
        <f t="shared" si="289"/>
        <v>0</v>
      </c>
      <c r="AN599" s="123">
        <f t="shared" si="289"/>
        <v>0</v>
      </c>
      <c r="AO599" s="123">
        <f t="shared" si="289"/>
        <v>0</v>
      </c>
      <c r="AP599" s="123">
        <f t="shared" si="289"/>
        <v>0</v>
      </c>
    </row>
    <row r="600" spans="1:42" x14ac:dyDescent="0.2">
      <c r="A600" s="22" t="s">
        <v>190</v>
      </c>
      <c r="B600" s="123"/>
      <c r="C600" s="123">
        <f t="shared" ref="C600:AP600" si="290">IF(AND(C$2&lt;=term_tenor,C$2&lt;=analysis_period),B$602*term_int_rate/100,0)</f>
        <v>35658.964641074686</v>
      </c>
      <c r="D600" s="123">
        <f t="shared" si="290"/>
        <v>34345.068019194769</v>
      </c>
      <c r="E600" s="123">
        <f t="shared" si="290"/>
        <v>32970.277070901197</v>
      </c>
      <c r="F600" s="123">
        <f t="shared" si="290"/>
        <v>31532.281407752795</v>
      </c>
      <c r="G600" s="123">
        <f t="shared" si="290"/>
        <v>30028.621360386154</v>
      </c>
      <c r="H600" s="123">
        <f t="shared" si="290"/>
        <v>28456.805201028692</v>
      </c>
      <c r="I600" s="123">
        <f t="shared" si="290"/>
        <v>26814.246442448377</v>
      </c>
      <c r="J600" s="123">
        <f t="shared" si="290"/>
        <v>25098.229401085842</v>
      </c>
      <c r="K600" s="123">
        <f t="shared" si="290"/>
        <v>23305.965693472681</v>
      </c>
      <c r="L600" s="123">
        <f t="shared" si="290"/>
        <v>21434.499149497802</v>
      </c>
      <c r="M600" s="123">
        <f t="shared" si="290"/>
        <v>19480.822310043775</v>
      </c>
      <c r="N600" s="123">
        <f t="shared" si="290"/>
        <v>17441.812972448421</v>
      </c>
      <c r="O600" s="123">
        <f t="shared" si="290"/>
        <v>15314.198970402784</v>
      </c>
      <c r="P600" s="123">
        <f t="shared" si="290"/>
        <v>13094.583086978268</v>
      </c>
      <c r="Q600" s="123">
        <f t="shared" si="290"/>
        <v>10779.438198502672</v>
      </c>
      <c r="R600" s="123">
        <f t="shared" si="290"/>
        <v>8365.1329970695642</v>
      </c>
      <c r="S600" s="123">
        <f t="shared" si="290"/>
        <v>5691.3524147480903</v>
      </c>
      <c r="T600" s="123">
        <f t="shared" si="290"/>
        <v>2904.4340385017272</v>
      </c>
      <c r="U600" s="123">
        <f t="shared" si="290"/>
        <v>0</v>
      </c>
      <c r="V600" s="123">
        <f t="shared" si="290"/>
        <v>0</v>
      </c>
      <c r="W600" s="123">
        <f t="shared" si="290"/>
        <v>0</v>
      </c>
      <c r="X600" s="123">
        <f t="shared" si="290"/>
        <v>0</v>
      </c>
      <c r="Y600" s="123">
        <f t="shared" si="290"/>
        <v>0</v>
      </c>
      <c r="Z600" s="123">
        <f t="shared" si="290"/>
        <v>0</v>
      </c>
      <c r="AA600" s="123">
        <f t="shared" si="290"/>
        <v>0</v>
      </c>
      <c r="AB600" s="123">
        <f t="shared" si="290"/>
        <v>0</v>
      </c>
      <c r="AC600" s="123">
        <f t="shared" si="290"/>
        <v>0</v>
      </c>
      <c r="AD600" s="123">
        <f t="shared" si="290"/>
        <v>0</v>
      </c>
      <c r="AE600" s="123">
        <f t="shared" si="290"/>
        <v>0</v>
      </c>
      <c r="AF600" s="123">
        <f t="shared" si="290"/>
        <v>0</v>
      </c>
      <c r="AG600" s="123">
        <f t="shared" si="290"/>
        <v>0</v>
      </c>
      <c r="AH600" s="123">
        <f t="shared" si="290"/>
        <v>0</v>
      </c>
      <c r="AI600" s="123">
        <f t="shared" si="290"/>
        <v>0</v>
      </c>
      <c r="AJ600" s="123">
        <f t="shared" si="290"/>
        <v>0</v>
      </c>
      <c r="AK600" s="123">
        <f t="shared" si="290"/>
        <v>0</v>
      </c>
      <c r="AL600" s="123">
        <f t="shared" si="290"/>
        <v>0</v>
      </c>
      <c r="AM600" s="123">
        <f t="shared" si="290"/>
        <v>0</v>
      </c>
      <c r="AN600" s="123">
        <f t="shared" si="290"/>
        <v>0</v>
      </c>
      <c r="AO600" s="123">
        <f t="shared" si="290"/>
        <v>0</v>
      </c>
      <c r="AP600" s="123">
        <f t="shared" si="290"/>
        <v>0</v>
      </c>
    </row>
    <row r="601" spans="1:42" x14ac:dyDescent="0.2">
      <c r="A601" s="22" t="s">
        <v>189</v>
      </c>
      <c r="B601" s="127"/>
      <c r="C601" s="123">
        <f t="shared" ref="C601:AP601" si="291">IF(C619="N/A",IF(C$2&gt;loan_moratorium,C$599-C$600,0),C$619)</f>
        <v>32847.415546997967</v>
      </c>
      <c r="D601" s="123">
        <f t="shared" si="291"/>
        <v>34369.773707339416</v>
      </c>
      <c r="E601" s="123">
        <f t="shared" si="291"/>
        <v>35949.891578709925</v>
      </c>
      <c r="F601" s="123">
        <f t="shared" si="291"/>
        <v>37591.501184166009</v>
      </c>
      <c r="G601" s="123">
        <f t="shared" si="291"/>
        <v>39295.4039839365</v>
      </c>
      <c r="H601" s="123">
        <f t="shared" si="291"/>
        <v>41063.968964507905</v>
      </c>
      <c r="I601" s="123">
        <f t="shared" si="291"/>
        <v>42900.426034063275</v>
      </c>
      <c r="J601" s="123">
        <f t="shared" si="291"/>
        <v>44806.592690329097</v>
      </c>
      <c r="K601" s="123">
        <f t="shared" si="291"/>
        <v>46786.663599371968</v>
      </c>
      <c r="L601" s="123">
        <f t="shared" si="291"/>
        <v>48841.920986350771</v>
      </c>
      <c r="M601" s="123">
        <f t="shared" si="291"/>
        <v>50975.233439883814</v>
      </c>
      <c r="N601" s="123">
        <f t="shared" si="291"/>
        <v>53190.350051140922</v>
      </c>
      <c r="O601" s="123">
        <f t="shared" si="291"/>
        <v>55490.397085612945</v>
      </c>
      <c r="P601" s="123">
        <f t="shared" si="291"/>
        <v>57878.622211889873</v>
      </c>
      <c r="Q601" s="123">
        <f t="shared" si="291"/>
        <v>60357.630035827664</v>
      </c>
      <c r="R601" s="123">
        <f t="shared" si="291"/>
        <v>66844.51455803687</v>
      </c>
      <c r="S601" s="123">
        <f t="shared" si="291"/>
        <v>69672.959406159076</v>
      </c>
      <c r="T601" s="123">
        <f t="shared" si="291"/>
        <v>72610.850962543511</v>
      </c>
      <c r="U601" s="123">
        <f t="shared" si="291"/>
        <v>0</v>
      </c>
      <c r="V601" s="123">
        <f t="shared" si="291"/>
        <v>0</v>
      </c>
      <c r="W601" s="123">
        <f t="shared" si="291"/>
        <v>0</v>
      </c>
      <c r="X601" s="123">
        <f t="shared" si="291"/>
        <v>0</v>
      </c>
      <c r="Y601" s="123">
        <f t="shared" si="291"/>
        <v>0</v>
      </c>
      <c r="Z601" s="123">
        <f t="shared" si="291"/>
        <v>0</v>
      </c>
      <c r="AA601" s="123">
        <f t="shared" si="291"/>
        <v>0</v>
      </c>
      <c r="AB601" s="123">
        <f t="shared" si="291"/>
        <v>0</v>
      </c>
      <c r="AC601" s="123">
        <f t="shared" si="291"/>
        <v>0</v>
      </c>
      <c r="AD601" s="123">
        <f t="shared" si="291"/>
        <v>0</v>
      </c>
      <c r="AE601" s="123">
        <f t="shared" si="291"/>
        <v>0</v>
      </c>
      <c r="AF601" s="123">
        <f t="shared" si="291"/>
        <v>0</v>
      </c>
      <c r="AG601" s="123">
        <f t="shared" si="291"/>
        <v>0</v>
      </c>
      <c r="AH601" s="123">
        <f t="shared" si="291"/>
        <v>0</v>
      </c>
      <c r="AI601" s="123">
        <f t="shared" si="291"/>
        <v>0</v>
      </c>
      <c r="AJ601" s="123">
        <f t="shared" si="291"/>
        <v>0</v>
      </c>
      <c r="AK601" s="123">
        <f t="shared" si="291"/>
        <v>0</v>
      </c>
      <c r="AL601" s="123">
        <f t="shared" si="291"/>
        <v>0</v>
      </c>
      <c r="AM601" s="123">
        <f t="shared" si="291"/>
        <v>0</v>
      </c>
      <c r="AN601" s="123">
        <f t="shared" si="291"/>
        <v>0</v>
      </c>
      <c r="AO601" s="123">
        <f t="shared" si="291"/>
        <v>0</v>
      </c>
      <c r="AP601" s="123">
        <f t="shared" si="291"/>
        <v>0</v>
      </c>
    </row>
    <row r="602" spans="1:42" x14ac:dyDescent="0.2">
      <c r="A602" s="22" t="s">
        <v>251</v>
      </c>
      <c r="B602" s="123">
        <f>$B$614</f>
        <v>891474.11602686718</v>
      </c>
      <c r="C602" s="123">
        <f>B$602-C$601</f>
        <v>858626.70047986927</v>
      </c>
      <c r="D602" s="123">
        <f t="shared" ref="D602:AP602" si="292">C$602-D$601</f>
        <v>824256.92677252984</v>
      </c>
      <c r="E602" s="123">
        <f t="shared" si="292"/>
        <v>788307.0351938199</v>
      </c>
      <c r="F602" s="123">
        <f t="shared" si="292"/>
        <v>750715.53400965384</v>
      </c>
      <c r="G602" s="123">
        <f t="shared" si="292"/>
        <v>711420.13002571731</v>
      </c>
      <c r="H602" s="123">
        <f t="shared" si="292"/>
        <v>670356.16106120939</v>
      </c>
      <c r="I602" s="123">
        <f t="shared" si="292"/>
        <v>627455.73502714606</v>
      </c>
      <c r="J602" s="123">
        <f t="shared" si="292"/>
        <v>582649.14233681699</v>
      </c>
      <c r="K602" s="123">
        <f t="shared" si="292"/>
        <v>535862.47873744508</v>
      </c>
      <c r="L602" s="123">
        <f t="shared" si="292"/>
        <v>487020.55775109434</v>
      </c>
      <c r="M602" s="123">
        <f t="shared" si="292"/>
        <v>436045.32431121054</v>
      </c>
      <c r="N602" s="123">
        <f t="shared" si="292"/>
        <v>382854.9742600696</v>
      </c>
      <c r="O602" s="123">
        <f t="shared" si="292"/>
        <v>327364.57717445667</v>
      </c>
      <c r="P602" s="123">
        <f t="shared" si="292"/>
        <v>269485.95496256679</v>
      </c>
      <c r="Q602" s="123">
        <f t="shared" si="292"/>
        <v>209128.32492673912</v>
      </c>
      <c r="R602" s="123">
        <f t="shared" si="292"/>
        <v>142283.81036870225</v>
      </c>
      <c r="S602" s="123">
        <f t="shared" si="292"/>
        <v>72610.850962543176</v>
      </c>
      <c r="T602" s="123">
        <f t="shared" si="292"/>
        <v>-3.3469405025243759E-10</v>
      </c>
      <c r="U602" s="123">
        <f t="shared" si="292"/>
        <v>-3.3469405025243759E-10</v>
      </c>
      <c r="V602" s="123">
        <f t="shared" si="292"/>
        <v>-3.3469405025243759E-10</v>
      </c>
      <c r="W602" s="123">
        <f t="shared" si="292"/>
        <v>-3.3469405025243759E-10</v>
      </c>
      <c r="X602" s="123">
        <f t="shared" si="292"/>
        <v>-3.3469405025243759E-10</v>
      </c>
      <c r="Y602" s="123">
        <f t="shared" si="292"/>
        <v>-3.3469405025243759E-10</v>
      </c>
      <c r="Z602" s="123">
        <f t="shared" si="292"/>
        <v>-3.3469405025243759E-10</v>
      </c>
      <c r="AA602" s="123">
        <f t="shared" si="292"/>
        <v>-3.3469405025243759E-10</v>
      </c>
      <c r="AB602" s="123">
        <f t="shared" si="292"/>
        <v>-3.3469405025243759E-10</v>
      </c>
      <c r="AC602" s="123">
        <f t="shared" si="292"/>
        <v>-3.3469405025243759E-10</v>
      </c>
      <c r="AD602" s="123">
        <f t="shared" si="292"/>
        <v>-3.3469405025243759E-10</v>
      </c>
      <c r="AE602" s="123">
        <f t="shared" si="292"/>
        <v>-3.3469405025243759E-10</v>
      </c>
      <c r="AF602" s="123">
        <f t="shared" si="292"/>
        <v>-3.3469405025243759E-10</v>
      </c>
      <c r="AG602" s="123">
        <f t="shared" si="292"/>
        <v>-3.3469405025243759E-10</v>
      </c>
      <c r="AH602" s="123">
        <f t="shared" si="292"/>
        <v>-3.3469405025243759E-10</v>
      </c>
      <c r="AI602" s="123">
        <f t="shared" si="292"/>
        <v>-3.3469405025243759E-10</v>
      </c>
      <c r="AJ602" s="123">
        <f t="shared" si="292"/>
        <v>-3.3469405025243759E-10</v>
      </c>
      <c r="AK602" s="123">
        <f t="shared" si="292"/>
        <v>-3.3469405025243759E-10</v>
      </c>
      <c r="AL602" s="123">
        <f t="shared" si="292"/>
        <v>-3.3469405025243759E-10</v>
      </c>
      <c r="AM602" s="123">
        <f t="shared" si="292"/>
        <v>-3.3469405025243759E-10</v>
      </c>
      <c r="AN602" s="123">
        <f t="shared" si="292"/>
        <v>-3.3469405025243759E-10</v>
      </c>
      <c r="AO602" s="123">
        <f t="shared" si="292"/>
        <v>-3.3469405025243759E-10</v>
      </c>
      <c r="AP602" s="123">
        <f t="shared" si="292"/>
        <v>-3.3469405025243759E-10</v>
      </c>
    </row>
    <row r="603" spans="1:42" x14ac:dyDescent="0.2">
      <c r="B603" s="123"/>
      <c r="C603" s="123"/>
    </row>
    <row r="604" spans="1:42" x14ac:dyDescent="0.2">
      <c r="A604" s="18" t="s">
        <v>257</v>
      </c>
    </row>
    <row r="605" spans="1:42" x14ac:dyDescent="0.2">
      <c r="A605" s="22" t="s">
        <v>27</v>
      </c>
      <c r="B605" s="127"/>
      <c r="C605" s="123">
        <f t="shared" ref="C605:AP605" si="293">IF(AND(C$2&lt;=term_tenor,C$2&lt;=analysis_period),C76,0)</f>
        <v>94145</v>
      </c>
      <c r="D605" s="123">
        <f t="shared" si="293"/>
        <v>94416</v>
      </c>
      <c r="E605" s="123">
        <f t="shared" si="293"/>
        <v>94682.925000000003</v>
      </c>
      <c r="F605" s="123">
        <f t="shared" si="293"/>
        <v>94947.623124999998</v>
      </c>
      <c r="G605" s="123">
        <f t="shared" si="293"/>
        <v>95207.938703125008</v>
      </c>
      <c r="H605" s="123">
        <f t="shared" si="293"/>
        <v>95463.712170703133</v>
      </c>
      <c r="I605" s="123">
        <f t="shared" si="293"/>
        <v>95715.779974970705</v>
      </c>
      <c r="J605" s="123">
        <f t="shared" si="293"/>
        <v>95962.97447434497</v>
      </c>
      <c r="K605" s="123">
        <f t="shared" si="293"/>
        <v>96207.123836203595</v>
      </c>
      <c r="L605" s="123">
        <f t="shared" si="293"/>
        <v>96446.05193210869</v>
      </c>
      <c r="M605" s="123">
        <f t="shared" si="293"/>
        <v>96679.578230411411</v>
      </c>
      <c r="N605" s="123">
        <f t="shared" si="293"/>
        <v>96908.51768617169</v>
      </c>
      <c r="O605" s="123">
        <f t="shared" si="293"/>
        <v>97132.680628325994</v>
      </c>
      <c r="P605" s="123">
        <f t="shared" si="293"/>
        <v>97351.872644034142</v>
      </c>
      <c r="Q605" s="123">
        <f t="shared" si="293"/>
        <v>97564.894460134994</v>
      </c>
      <c r="R605" s="123">
        <f t="shared" si="293"/>
        <v>97772.54182163837</v>
      </c>
      <c r="S605" s="123">
        <f t="shared" si="293"/>
        <v>97973.60536717932</v>
      </c>
      <c r="T605" s="123">
        <f t="shared" si="293"/>
        <v>98169.870501358819</v>
      </c>
      <c r="U605" s="123">
        <f t="shared" si="293"/>
        <v>0</v>
      </c>
      <c r="V605" s="123">
        <f t="shared" si="293"/>
        <v>0</v>
      </c>
      <c r="W605" s="123">
        <f t="shared" si="293"/>
        <v>0</v>
      </c>
      <c r="X605" s="123">
        <f t="shared" si="293"/>
        <v>0</v>
      </c>
      <c r="Y605" s="123">
        <f t="shared" si="293"/>
        <v>0</v>
      </c>
      <c r="Z605" s="123">
        <f t="shared" si="293"/>
        <v>0</v>
      </c>
      <c r="AA605" s="123">
        <f t="shared" si="293"/>
        <v>0</v>
      </c>
      <c r="AB605" s="123">
        <f t="shared" si="293"/>
        <v>0</v>
      </c>
      <c r="AC605" s="123">
        <f t="shared" si="293"/>
        <v>0</v>
      </c>
      <c r="AD605" s="123">
        <f t="shared" si="293"/>
        <v>0</v>
      </c>
      <c r="AE605" s="123">
        <f t="shared" si="293"/>
        <v>0</v>
      </c>
      <c r="AF605" s="123">
        <f t="shared" si="293"/>
        <v>0</v>
      </c>
      <c r="AG605" s="123">
        <f t="shared" si="293"/>
        <v>0</v>
      </c>
      <c r="AH605" s="123">
        <f t="shared" si="293"/>
        <v>0</v>
      </c>
      <c r="AI605" s="123">
        <f t="shared" si="293"/>
        <v>0</v>
      </c>
      <c r="AJ605" s="123">
        <f t="shared" si="293"/>
        <v>0</v>
      </c>
      <c r="AK605" s="123">
        <f t="shared" si="293"/>
        <v>0</v>
      </c>
      <c r="AL605" s="123">
        <f t="shared" si="293"/>
        <v>0</v>
      </c>
      <c r="AM605" s="123">
        <f t="shared" si="293"/>
        <v>0</v>
      </c>
      <c r="AN605" s="123">
        <f t="shared" si="293"/>
        <v>0</v>
      </c>
      <c r="AO605" s="123">
        <f t="shared" si="293"/>
        <v>0</v>
      </c>
      <c r="AP605" s="123">
        <f t="shared" si="293"/>
        <v>0</v>
      </c>
    </row>
    <row r="606" spans="1:42" x14ac:dyDescent="0.2">
      <c r="A606" s="22" t="s">
        <v>306</v>
      </c>
      <c r="B606" s="127"/>
      <c r="C606" s="123">
        <f t="shared" ref="C606:AP606" si="294">IF(AND(C$2&lt;=term_tenor,C$2&lt;=analysis_period),-C639-C645-C677-C709,0)</f>
        <v>-5086.7057555055571</v>
      </c>
      <c r="D606" s="123">
        <f t="shared" si="294"/>
        <v>-5086.7057555055571</v>
      </c>
      <c r="E606" s="123">
        <f t="shared" si="294"/>
        <v>-5086.7057555055571</v>
      </c>
      <c r="F606" s="123">
        <f t="shared" si="294"/>
        <v>-5086.7057555055571</v>
      </c>
      <c r="G606" s="123">
        <f t="shared" si="294"/>
        <v>-5086.7057555055571</v>
      </c>
      <c r="H606" s="123">
        <f t="shared" si="294"/>
        <v>-5086.7057555055571</v>
      </c>
      <c r="I606" s="123">
        <f t="shared" si="294"/>
        <v>-5086.7057555055571</v>
      </c>
      <c r="J606" s="123">
        <f t="shared" si="294"/>
        <v>-5086.7057555055571</v>
      </c>
      <c r="K606" s="123">
        <f t="shared" si="294"/>
        <v>-5086.7057555055571</v>
      </c>
      <c r="L606" s="123">
        <f t="shared" si="294"/>
        <v>-5086.7057555055571</v>
      </c>
      <c r="M606" s="123">
        <f t="shared" si="294"/>
        <v>-5086.7057555055571</v>
      </c>
      <c r="N606" s="123">
        <f t="shared" si="294"/>
        <v>-5086.7057555055571</v>
      </c>
      <c r="O606" s="123">
        <f t="shared" si="294"/>
        <v>-5086.7057555055571</v>
      </c>
      <c r="P606" s="123">
        <f t="shared" si="294"/>
        <v>-5086.7057555055571</v>
      </c>
      <c r="Q606" s="123">
        <f t="shared" si="294"/>
        <v>-5086.7057555055571</v>
      </c>
      <c r="R606" s="123">
        <f t="shared" si="294"/>
        <v>0</v>
      </c>
      <c r="S606" s="123">
        <f t="shared" si="294"/>
        <v>0</v>
      </c>
      <c r="T606" s="123">
        <f t="shared" si="294"/>
        <v>0</v>
      </c>
      <c r="U606" s="123">
        <f t="shared" si="294"/>
        <v>0</v>
      </c>
      <c r="V606" s="123">
        <f t="shared" si="294"/>
        <v>0</v>
      </c>
      <c r="W606" s="123">
        <f t="shared" si="294"/>
        <v>0</v>
      </c>
      <c r="X606" s="123">
        <f t="shared" si="294"/>
        <v>0</v>
      </c>
      <c r="Y606" s="123">
        <f t="shared" si="294"/>
        <v>0</v>
      </c>
      <c r="Z606" s="123">
        <f t="shared" si="294"/>
        <v>0</v>
      </c>
      <c r="AA606" s="123">
        <f t="shared" si="294"/>
        <v>0</v>
      </c>
      <c r="AB606" s="123">
        <f t="shared" si="294"/>
        <v>0</v>
      </c>
      <c r="AC606" s="123">
        <f t="shared" si="294"/>
        <v>0</v>
      </c>
      <c r="AD606" s="123">
        <f t="shared" si="294"/>
        <v>0</v>
      </c>
      <c r="AE606" s="123">
        <f t="shared" si="294"/>
        <v>0</v>
      </c>
      <c r="AF606" s="123">
        <f t="shared" si="294"/>
        <v>0</v>
      </c>
      <c r="AG606" s="123">
        <f t="shared" si="294"/>
        <v>0</v>
      </c>
      <c r="AH606" s="123">
        <f t="shared" si="294"/>
        <v>0</v>
      </c>
      <c r="AI606" s="123">
        <f t="shared" si="294"/>
        <v>0</v>
      </c>
      <c r="AJ606" s="123">
        <f t="shared" si="294"/>
        <v>0</v>
      </c>
      <c r="AK606" s="123">
        <f t="shared" si="294"/>
        <v>0</v>
      </c>
      <c r="AL606" s="123">
        <f t="shared" si="294"/>
        <v>0</v>
      </c>
      <c r="AM606" s="123">
        <f t="shared" si="294"/>
        <v>0</v>
      </c>
      <c r="AN606" s="123">
        <f t="shared" si="294"/>
        <v>0</v>
      </c>
      <c r="AO606" s="123">
        <f t="shared" si="294"/>
        <v>0</v>
      </c>
      <c r="AP606" s="123">
        <f t="shared" si="294"/>
        <v>0</v>
      </c>
    </row>
    <row r="607" spans="1:42" x14ac:dyDescent="0.2">
      <c r="A607" s="22" t="s">
        <v>259</v>
      </c>
      <c r="B607" s="123"/>
      <c r="C607" s="123">
        <f>SUM(C605:C606)</f>
        <v>89058.294244494449</v>
      </c>
      <c r="D607" s="123">
        <f t="shared" ref="D607:AP607" si="295">SUM(D605:D606)</f>
        <v>89329.294244494449</v>
      </c>
      <c r="E607" s="123">
        <f t="shared" si="295"/>
        <v>89596.219244494452</v>
      </c>
      <c r="F607" s="123">
        <f t="shared" si="295"/>
        <v>89860.917369494447</v>
      </c>
      <c r="G607" s="123">
        <f t="shared" si="295"/>
        <v>90121.232947619457</v>
      </c>
      <c r="H607" s="123">
        <f t="shared" si="295"/>
        <v>90377.006415197582</v>
      </c>
      <c r="I607" s="123">
        <f t="shared" si="295"/>
        <v>90629.074219465154</v>
      </c>
      <c r="J607" s="123">
        <f t="shared" si="295"/>
        <v>90876.268718839419</v>
      </c>
      <c r="K607" s="123">
        <f t="shared" si="295"/>
        <v>91120.418080698044</v>
      </c>
      <c r="L607" s="123">
        <f t="shared" si="295"/>
        <v>91359.34617660314</v>
      </c>
      <c r="M607" s="123">
        <f t="shared" si="295"/>
        <v>91592.87247490586</v>
      </c>
      <c r="N607" s="123">
        <f t="shared" si="295"/>
        <v>91821.811930666139</v>
      </c>
      <c r="O607" s="123">
        <f t="shared" si="295"/>
        <v>92045.974872820443</v>
      </c>
      <c r="P607" s="123">
        <f t="shared" si="295"/>
        <v>92265.166888528591</v>
      </c>
      <c r="Q607" s="123">
        <f t="shared" si="295"/>
        <v>92478.188704629443</v>
      </c>
      <c r="R607" s="123">
        <f t="shared" si="295"/>
        <v>97772.54182163837</v>
      </c>
      <c r="S607" s="123">
        <f t="shared" si="295"/>
        <v>97973.60536717932</v>
      </c>
      <c r="T607" s="123">
        <f t="shared" si="295"/>
        <v>98169.870501358819</v>
      </c>
      <c r="U607" s="123">
        <f t="shared" si="295"/>
        <v>0</v>
      </c>
      <c r="V607" s="123">
        <f t="shared" si="295"/>
        <v>0</v>
      </c>
      <c r="W607" s="123">
        <f t="shared" si="295"/>
        <v>0</v>
      </c>
      <c r="X607" s="123">
        <f t="shared" si="295"/>
        <v>0</v>
      </c>
      <c r="Y607" s="123">
        <f t="shared" si="295"/>
        <v>0</v>
      </c>
      <c r="Z607" s="123">
        <f t="shared" si="295"/>
        <v>0</v>
      </c>
      <c r="AA607" s="123">
        <f t="shared" si="295"/>
        <v>0</v>
      </c>
      <c r="AB607" s="123">
        <f t="shared" si="295"/>
        <v>0</v>
      </c>
      <c r="AC607" s="123">
        <f t="shared" si="295"/>
        <v>0</v>
      </c>
      <c r="AD607" s="123">
        <f t="shared" si="295"/>
        <v>0</v>
      </c>
      <c r="AE607" s="123">
        <f t="shared" si="295"/>
        <v>0</v>
      </c>
      <c r="AF607" s="123">
        <f t="shared" si="295"/>
        <v>0</v>
      </c>
      <c r="AG607" s="123">
        <f t="shared" si="295"/>
        <v>0</v>
      </c>
      <c r="AH607" s="123">
        <f t="shared" si="295"/>
        <v>0</v>
      </c>
      <c r="AI607" s="123">
        <f t="shared" si="295"/>
        <v>0</v>
      </c>
      <c r="AJ607" s="123">
        <f t="shared" si="295"/>
        <v>0</v>
      </c>
      <c r="AK607" s="123">
        <f t="shared" si="295"/>
        <v>0</v>
      </c>
      <c r="AL607" s="123">
        <f t="shared" si="295"/>
        <v>0</v>
      </c>
      <c r="AM607" s="123">
        <f t="shared" si="295"/>
        <v>0</v>
      </c>
      <c r="AN607" s="123">
        <f t="shared" si="295"/>
        <v>0</v>
      </c>
      <c r="AO607" s="123">
        <f t="shared" si="295"/>
        <v>0</v>
      </c>
      <c r="AP607" s="123">
        <f t="shared" si="295"/>
        <v>0</v>
      </c>
    </row>
    <row r="608" spans="1:42" x14ac:dyDescent="0.2">
      <c r="A608" s="22" t="s">
        <v>260</v>
      </c>
      <c r="B608" s="123"/>
      <c r="C608" s="201">
        <f>IF(AND(C$2&lt;=term_tenor,C$2&lt;=analysis_period),1/(1+term_int_rate/100),0)</f>
        <v>0.96153846153846145</v>
      </c>
      <c r="D608" s="201">
        <f t="shared" ref="D608:AP608" si="296">IF(AND(C$2&lt;=term_tenor,C$2&lt;=analysis_period),C608/(1+term_int_rate/100),0)</f>
        <v>0.92455621301775137</v>
      </c>
      <c r="E608" s="201">
        <f t="shared" si="296"/>
        <v>0.88899635867091475</v>
      </c>
      <c r="F608" s="201">
        <f t="shared" si="296"/>
        <v>0.85480419102972571</v>
      </c>
      <c r="G608" s="201">
        <f t="shared" si="296"/>
        <v>0.82192710675935166</v>
      </c>
      <c r="H608" s="201">
        <f t="shared" si="296"/>
        <v>0.79031452573014582</v>
      </c>
      <c r="I608" s="201">
        <f t="shared" si="296"/>
        <v>0.75991781320206331</v>
      </c>
      <c r="J608" s="201">
        <f t="shared" si="296"/>
        <v>0.73069020500198389</v>
      </c>
      <c r="K608" s="201">
        <f t="shared" si="296"/>
        <v>0.70258673557883067</v>
      </c>
      <c r="L608" s="201">
        <f t="shared" si="296"/>
        <v>0.67556416882579873</v>
      </c>
      <c r="M608" s="201">
        <f t="shared" si="296"/>
        <v>0.64958093156326802</v>
      </c>
      <c r="N608" s="201">
        <f t="shared" si="296"/>
        <v>0.62459704958006534</v>
      </c>
      <c r="O608" s="201">
        <f t="shared" si="296"/>
        <v>0.60057408613467822</v>
      </c>
      <c r="P608" s="201">
        <f t="shared" si="296"/>
        <v>0.57747508282180593</v>
      </c>
      <c r="Q608" s="201">
        <f t="shared" si="296"/>
        <v>0.55526450271327488</v>
      </c>
      <c r="R608" s="201">
        <f t="shared" si="296"/>
        <v>0.53390817568584126</v>
      </c>
      <c r="S608" s="201">
        <f t="shared" si="296"/>
        <v>0.51337324585177047</v>
      </c>
      <c r="T608" s="201">
        <f t="shared" si="296"/>
        <v>0.49362812101131776</v>
      </c>
      <c r="U608" s="201">
        <f t="shared" si="296"/>
        <v>0.47464242404934398</v>
      </c>
      <c r="V608" s="201">
        <f t="shared" si="296"/>
        <v>0</v>
      </c>
      <c r="W608" s="201">
        <f t="shared" si="296"/>
        <v>0</v>
      </c>
      <c r="X608" s="201">
        <f t="shared" si="296"/>
        <v>0</v>
      </c>
      <c r="Y608" s="201">
        <f t="shared" si="296"/>
        <v>0</v>
      </c>
      <c r="Z608" s="201">
        <f t="shared" si="296"/>
        <v>0</v>
      </c>
      <c r="AA608" s="201">
        <f t="shared" si="296"/>
        <v>0</v>
      </c>
      <c r="AB608" s="201">
        <f t="shared" si="296"/>
        <v>0</v>
      </c>
      <c r="AC608" s="201">
        <f t="shared" si="296"/>
        <v>0</v>
      </c>
      <c r="AD608" s="201">
        <f t="shared" si="296"/>
        <v>0</v>
      </c>
      <c r="AE608" s="201">
        <f t="shared" si="296"/>
        <v>0</v>
      </c>
      <c r="AF608" s="201">
        <f t="shared" si="296"/>
        <v>0</v>
      </c>
      <c r="AG608" s="201">
        <f t="shared" si="296"/>
        <v>0</v>
      </c>
      <c r="AH608" s="201">
        <f t="shared" si="296"/>
        <v>0</v>
      </c>
      <c r="AI608" s="201">
        <f t="shared" si="296"/>
        <v>0</v>
      </c>
      <c r="AJ608" s="201">
        <f t="shared" si="296"/>
        <v>0</v>
      </c>
      <c r="AK608" s="201">
        <f t="shared" si="296"/>
        <v>0</v>
      </c>
      <c r="AL608" s="201">
        <f t="shared" si="296"/>
        <v>0</v>
      </c>
      <c r="AM608" s="201">
        <f t="shared" si="296"/>
        <v>0</v>
      </c>
      <c r="AN608" s="201">
        <f t="shared" si="296"/>
        <v>0</v>
      </c>
      <c r="AO608" s="201">
        <f t="shared" si="296"/>
        <v>0</v>
      </c>
      <c r="AP608" s="201">
        <f t="shared" si="296"/>
        <v>0</v>
      </c>
    </row>
    <row r="609" spans="1:42" x14ac:dyDescent="0.2">
      <c r="A609" s="22" t="s">
        <v>258</v>
      </c>
      <c r="B609" s="123"/>
      <c r="C609" s="123">
        <f>C607*C608</f>
        <v>85632.975235090809</v>
      </c>
      <c r="D609" s="123">
        <f t="shared" ref="D609:AP609" si="297">D607*D608</f>
        <v>82589.953998238198</v>
      </c>
      <c r="E609" s="123">
        <f t="shared" si="297"/>
        <v>79650.712659036508</v>
      </c>
      <c r="F609" s="123">
        <f t="shared" si="297"/>
        <v>76813.488777219725</v>
      </c>
      <c r="G609" s="123">
        <f t="shared" si="297"/>
        <v>74073.084254222413</v>
      </c>
      <c r="H609" s="123">
        <f t="shared" si="297"/>
        <v>71426.260961937223</v>
      </c>
      <c r="I609" s="123">
        <f t="shared" si="297"/>
        <v>68870.647893383459</v>
      </c>
      <c r="J609" s="123">
        <f t="shared" si="297"/>
        <v>66402.399419984155</v>
      </c>
      <c r="K609" s="123">
        <f t="shared" si="297"/>
        <v>64019.997083895898</v>
      </c>
      <c r="L609" s="123">
        <f t="shared" si="297"/>
        <v>61719.100764265313</v>
      </c>
      <c r="M609" s="123">
        <f t="shared" si="297"/>
        <v>59496.98342680496</v>
      </c>
      <c r="N609" s="123">
        <f t="shared" si="297"/>
        <v>57351.632818989718</v>
      </c>
      <c r="O609" s="123">
        <f t="shared" si="297"/>
        <v>55280.427241619691</v>
      </c>
      <c r="P609" s="123">
        <f t="shared" si="297"/>
        <v>53280.834890520797</v>
      </c>
      <c r="Q609" s="123">
        <f t="shared" si="297"/>
        <v>51349.855462900465</v>
      </c>
      <c r="R609" s="123">
        <f t="shared" si="297"/>
        <v>52201.559436158561</v>
      </c>
      <c r="S609" s="123">
        <f t="shared" si="297"/>
        <v>50297.02779514929</v>
      </c>
      <c r="T609" s="123">
        <f t="shared" si="297"/>
        <v>48459.408715510144</v>
      </c>
      <c r="U609" s="123">
        <f t="shared" si="297"/>
        <v>0</v>
      </c>
      <c r="V609" s="123">
        <f t="shared" si="297"/>
        <v>0</v>
      </c>
      <c r="W609" s="123">
        <f t="shared" si="297"/>
        <v>0</v>
      </c>
      <c r="X609" s="123">
        <f t="shared" si="297"/>
        <v>0</v>
      </c>
      <c r="Y609" s="123">
        <f t="shared" si="297"/>
        <v>0</v>
      </c>
      <c r="Z609" s="123">
        <f t="shared" si="297"/>
        <v>0</v>
      </c>
      <c r="AA609" s="123">
        <f t="shared" si="297"/>
        <v>0</v>
      </c>
      <c r="AB609" s="123">
        <f t="shared" si="297"/>
        <v>0</v>
      </c>
      <c r="AC609" s="123">
        <f t="shared" si="297"/>
        <v>0</v>
      </c>
      <c r="AD609" s="123">
        <f t="shared" si="297"/>
        <v>0</v>
      </c>
      <c r="AE609" s="123">
        <f t="shared" si="297"/>
        <v>0</v>
      </c>
      <c r="AF609" s="123">
        <f t="shared" si="297"/>
        <v>0</v>
      </c>
      <c r="AG609" s="123">
        <f t="shared" si="297"/>
        <v>0</v>
      </c>
      <c r="AH609" s="123">
        <f t="shared" si="297"/>
        <v>0</v>
      </c>
      <c r="AI609" s="123">
        <f t="shared" si="297"/>
        <v>0</v>
      </c>
      <c r="AJ609" s="123">
        <f t="shared" si="297"/>
        <v>0</v>
      </c>
      <c r="AK609" s="123">
        <f t="shared" si="297"/>
        <v>0</v>
      </c>
      <c r="AL609" s="123">
        <f t="shared" si="297"/>
        <v>0</v>
      </c>
      <c r="AM609" s="123">
        <f t="shared" si="297"/>
        <v>0</v>
      </c>
      <c r="AN609" s="123">
        <f t="shared" si="297"/>
        <v>0</v>
      </c>
      <c r="AO609" s="123">
        <f t="shared" si="297"/>
        <v>0</v>
      </c>
      <c r="AP609" s="123">
        <f t="shared" si="297"/>
        <v>0</v>
      </c>
    </row>
    <row r="610" spans="1:42" x14ac:dyDescent="0.2">
      <c r="A610" s="22"/>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row>
    <row r="611" spans="1:42" x14ac:dyDescent="0.2">
      <c r="A611" s="18" t="s">
        <v>252</v>
      </c>
      <c r="B611" s="123"/>
      <c r="C611" s="112"/>
      <c r="D611" s="112"/>
      <c r="E611" s="112"/>
      <c r="F611" s="112"/>
      <c r="G611" s="112"/>
      <c r="H611" s="112"/>
      <c r="I611" s="112"/>
      <c r="J611" s="112"/>
      <c r="K611" s="112"/>
      <c r="L611" s="112"/>
      <c r="M611" s="112"/>
      <c r="N611" s="112"/>
      <c r="O611" s="112"/>
      <c r="P611" s="112"/>
      <c r="Q611" s="112"/>
      <c r="R611" s="112"/>
      <c r="S611" s="112"/>
      <c r="T611" s="112"/>
      <c r="U611" s="112"/>
      <c r="V611" s="112"/>
      <c r="W611" s="112"/>
      <c r="X611" s="112"/>
      <c r="Y611" s="112"/>
      <c r="Z611" s="112"/>
      <c r="AA611" s="112"/>
      <c r="AB611" s="112"/>
      <c r="AC611" s="112"/>
      <c r="AD611" s="112"/>
      <c r="AE611" s="112"/>
      <c r="AF611" s="112"/>
      <c r="AG611" s="112"/>
      <c r="AH611" s="112"/>
      <c r="AI611" s="112"/>
      <c r="AJ611" s="112"/>
      <c r="AK611" s="112"/>
      <c r="AL611" s="112"/>
      <c r="AM611" s="112"/>
      <c r="AN611" s="112"/>
      <c r="AO611" s="112"/>
      <c r="AP611" s="112"/>
    </row>
    <row r="612" spans="1:42" x14ac:dyDescent="0.2">
      <c r="A612" s="22" t="s">
        <v>282</v>
      </c>
      <c r="B612" s="123">
        <f t="shared" ref="B612:AP612" si="298">IF(DebtServiceCoverageRatio="Calculated","N/A",IF(AND(B$2&lt;=term_tenor,B$2&lt;=analysis_period),IF(B$621=0,0,B$609/B$621),0))</f>
        <v>0</v>
      </c>
      <c r="C612" s="123">
        <f t="shared" si="298"/>
        <v>65871.519411608315</v>
      </c>
      <c r="D612" s="123">
        <f t="shared" si="298"/>
        <v>63530.733844798611</v>
      </c>
      <c r="E612" s="123">
        <f t="shared" si="298"/>
        <v>61269.77896848962</v>
      </c>
      <c r="F612" s="123">
        <f t="shared" si="298"/>
        <v>59087.299059399789</v>
      </c>
      <c r="G612" s="123">
        <f t="shared" si="298"/>
        <v>56979.295580171085</v>
      </c>
      <c r="H612" s="123">
        <f t="shared" si="298"/>
        <v>54943.277663028632</v>
      </c>
      <c r="I612" s="123">
        <f t="shared" si="298"/>
        <v>52977.421456448814</v>
      </c>
      <c r="J612" s="123">
        <f t="shared" si="298"/>
        <v>51078.768784603191</v>
      </c>
      <c r="K612" s="123">
        <f t="shared" si="298"/>
        <v>49246.151602996841</v>
      </c>
      <c r="L612" s="123">
        <f t="shared" si="298"/>
        <v>47476.231357127159</v>
      </c>
      <c r="M612" s="123">
        <f t="shared" si="298"/>
        <v>45766.910328311504</v>
      </c>
      <c r="N612" s="123">
        <f t="shared" si="298"/>
        <v>44116.640629992085</v>
      </c>
      <c r="O612" s="123">
        <f t="shared" si="298"/>
        <v>42523.405570476687</v>
      </c>
      <c r="P612" s="123">
        <f t="shared" si="298"/>
        <v>40985.257608092921</v>
      </c>
      <c r="Q612" s="123">
        <f t="shared" si="298"/>
        <v>39499.888817615742</v>
      </c>
      <c r="R612" s="123">
        <f t="shared" si="298"/>
        <v>40155.045720121969</v>
      </c>
      <c r="S612" s="123">
        <f t="shared" si="298"/>
        <v>38690.021380884071</v>
      </c>
      <c r="T612" s="123">
        <f t="shared" si="298"/>
        <v>37276.46824270011</v>
      </c>
      <c r="U612" s="123">
        <f t="shared" si="298"/>
        <v>0</v>
      </c>
      <c r="V612" s="123">
        <f t="shared" si="298"/>
        <v>0</v>
      </c>
      <c r="W612" s="123">
        <f t="shared" si="298"/>
        <v>0</v>
      </c>
      <c r="X612" s="123">
        <f t="shared" si="298"/>
        <v>0</v>
      </c>
      <c r="Y612" s="123">
        <f t="shared" si="298"/>
        <v>0</v>
      </c>
      <c r="Z612" s="123">
        <f t="shared" si="298"/>
        <v>0</v>
      </c>
      <c r="AA612" s="123">
        <f t="shared" si="298"/>
        <v>0</v>
      </c>
      <c r="AB612" s="123">
        <f t="shared" si="298"/>
        <v>0</v>
      </c>
      <c r="AC612" s="123">
        <f t="shared" si="298"/>
        <v>0</v>
      </c>
      <c r="AD612" s="123">
        <f t="shared" si="298"/>
        <v>0</v>
      </c>
      <c r="AE612" s="123">
        <f t="shared" si="298"/>
        <v>0</v>
      </c>
      <c r="AF612" s="123">
        <f t="shared" si="298"/>
        <v>0</v>
      </c>
      <c r="AG612" s="123">
        <f t="shared" si="298"/>
        <v>0</v>
      </c>
      <c r="AH612" s="123">
        <f t="shared" si="298"/>
        <v>0</v>
      </c>
      <c r="AI612" s="123">
        <f t="shared" si="298"/>
        <v>0</v>
      </c>
      <c r="AJ612" s="123">
        <f t="shared" si="298"/>
        <v>0</v>
      </c>
      <c r="AK612" s="123">
        <f t="shared" si="298"/>
        <v>0</v>
      </c>
      <c r="AL612" s="123">
        <f t="shared" si="298"/>
        <v>0</v>
      </c>
      <c r="AM612" s="123">
        <f t="shared" si="298"/>
        <v>0</v>
      </c>
      <c r="AN612" s="123">
        <f t="shared" si="298"/>
        <v>0</v>
      </c>
      <c r="AO612" s="123">
        <f t="shared" si="298"/>
        <v>0</v>
      </c>
      <c r="AP612" s="123">
        <f t="shared" si="298"/>
        <v>0</v>
      </c>
    </row>
    <row r="613" spans="1:42" x14ac:dyDescent="0.2">
      <c r="A613" s="91" t="s">
        <v>353</v>
      </c>
      <c r="B613" s="123">
        <f t="shared" ref="B613:AP613" si="299">IF(dscr_limit_debt_fraction="Yes",B$609/$B$622,B$612)</f>
        <v>0</v>
      </c>
      <c r="C613" s="123">
        <f t="shared" si="299"/>
        <v>65871.519411608315</v>
      </c>
      <c r="D613" s="123">
        <f t="shared" si="299"/>
        <v>63530.733844798611</v>
      </c>
      <c r="E613" s="123">
        <f t="shared" si="299"/>
        <v>61269.77896848962</v>
      </c>
      <c r="F613" s="123">
        <f t="shared" si="299"/>
        <v>59087.299059399789</v>
      </c>
      <c r="G613" s="123">
        <f t="shared" si="299"/>
        <v>56979.295580171085</v>
      </c>
      <c r="H613" s="123">
        <f t="shared" si="299"/>
        <v>54943.277663028632</v>
      </c>
      <c r="I613" s="123">
        <f t="shared" si="299"/>
        <v>52977.421456448814</v>
      </c>
      <c r="J613" s="123">
        <f t="shared" si="299"/>
        <v>51078.768784603191</v>
      </c>
      <c r="K613" s="123">
        <f t="shared" si="299"/>
        <v>49246.151602996841</v>
      </c>
      <c r="L613" s="123">
        <f t="shared" si="299"/>
        <v>47476.231357127159</v>
      </c>
      <c r="M613" s="123">
        <f t="shared" si="299"/>
        <v>45766.910328311504</v>
      </c>
      <c r="N613" s="123">
        <f t="shared" si="299"/>
        <v>44116.640629992085</v>
      </c>
      <c r="O613" s="123">
        <f t="shared" si="299"/>
        <v>42523.405570476687</v>
      </c>
      <c r="P613" s="123">
        <f t="shared" si="299"/>
        <v>40985.257608092921</v>
      </c>
      <c r="Q613" s="123">
        <f t="shared" si="299"/>
        <v>39499.888817615742</v>
      </c>
      <c r="R613" s="123">
        <f t="shared" si="299"/>
        <v>40155.045720121969</v>
      </c>
      <c r="S613" s="123">
        <f t="shared" si="299"/>
        <v>38690.021380884071</v>
      </c>
      <c r="T613" s="123">
        <f t="shared" si="299"/>
        <v>37276.46824270011</v>
      </c>
      <c r="U613" s="123">
        <f t="shared" si="299"/>
        <v>0</v>
      </c>
      <c r="V613" s="123">
        <f t="shared" si="299"/>
        <v>0</v>
      </c>
      <c r="W613" s="123">
        <f t="shared" si="299"/>
        <v>0</v>
      </c>
      <c r="X613" s="123">
        <f t="shared" si="299"/>
        <v>0</v>
      </c>
      <c r="Y613" s="123">
        <f t="shared" si="299"/>
        <v>0</v>
      </c>
      <c r="Z613" s="123">
        <f t="shared" si="299"/>
        <v>0</v>
      </c>
      <c r="AA613" s="123">
        <f t="shared" si="299"/>
        <v>0</v>
      </c>
      <c r="AB613" s="123">
        <f t="shared" si="299"/>
        <v>0</v>
      </c>
      <c r="AC613" s="123">
        <f t="shared" si="299"/>
        <v>0</v>
      </c>
      <c r="AD613" s="123">
        <f t="shared" si="299"/>
        <v>0</v>
      </c>
      <c r="AE613" s="123">
        <f t="shared" si="299"/>
        <v>0</v>
      </c>
      <c r="AF613" s="123">
        <f t="shared" si="299"/>
        <v>0</v>
      </c>
      <c r="AG613" s="123">
        <f t="shared" si="299"/>
        <v>0</v>
      </c>
      <c r="AH613" s="123">
        <f t="shared" si="299"/>
        <v>0</v>
      </c>
      <c r="AI613" s="123">
        <f t="shared" si="299"/>
        <v>0</v>
      </c>
      <c r="AJ613" s="123">
        <f t="shared" si="299"/>
        <v>0</v>
      </c>
      <c r="AK613" s="123">
        <f t="shared" si="299"/>
        <v>0</v>
      </c>
      <c r="AL613" s="123">
        <f t="shared" si="299"/>
        <v>0</v>
      </c>
      <c r="AM613" s="123">
        <f t="shared" si="299"/>
        <v>0</v>
      </c>
      <c r="AN613" s="123">
        <f t="shared" si="299"/>
        <v>0</v>
      </c>
      <c r="AO613" s="123">
        <f t="shared" si="299"/>
        <v>0</v>
      </c>
      <c r="AP613" s="123">
        <f t="shared" si="299"/>
        <v>0</v>
      </c>
    </row>
    <row r="614" spans="1:42" x14ac:dyDescent="0.2">
      <c r="A614" s="22" t="s">
        <v>218</v>
      </c>
      <c r="B614" s="179">
        <f>IF(MortgageSizeOfDebt="N/A",IF(dscr_limit_debt_fraction="Yes",SUM(B613:AP613),SUM(B612:AP612)),MortgageSizeOfDebt)</f>
        <v>891474.11602686718</v>
      </c>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3"/>
      <c r="AL614" s="123"/>
      <c r="AM614" s="123"/>
      <c r="AN614" s="123"/>
      <c r="AO614" s="123"/>
      <c r="AP614" s="123"/>
    </row>
    <row r="615" spans="1:42" x14ac:dyDescent="0.2">
      <c r="A615" s="18"/>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3"/>
      <c r="AL615" s="123"/>
      <c r="AM615" s="123"/>
      <c r="AN615" s="123"/>
      <c r="AO615" s="123"/>
      <c r="AP615" s="123"/>
    </row>
    <row r="616" spans="1:42" x14ac:dyDescent="0.2">
      <c r="A616" s="18" t="s">
        <v>283</v>
      </c>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3"/>
      <c r="AL616" s="123"/>
      <c r="AM616" s="123"/>
      <c r="AN616" s="123"/>
      <c r="AO616" s="123"/>
      <c r="AP616" s="123"/>
    </row>
    <row r="617" spans="1:42" x14ac:dyDescent="0.2">
      <c r="A617" s="22" t="s">
        <v>284</v>
      </c>
      <c r="B617" s="123"/>
      <c r="C617" s="123">
        <f t="shared" ref="C617:AP617" si="300">IF(C$2&gt;term_tenor,0,IF(DebtPercent="Calculated",IF(C$621=0,0,C$607/C$621),"N/A"))</f>
        <v>68506.380188072653</v>
      </c>
      <c r="D617" s="123">
        <f t="shared" si="300"/>
        <v>68714.841726534185</v>
      </c>
      <c r="E617" s="123">
        <f t="shared" si="300"/>
        <v>68920.168649611122</v>
      </c>
      <c r="F617" s="123">
        <f t="shared" si="300"/>
        <v>69123.782591918804</v>
      </c>
      <c r="G617" s="123">
        <f t="shared" si="300"/>
        <v>69324.025344322654</v>
      </c>
      <c r="H617" s="123">
        <f t="shared" si="300"/>
        <v>69520.774165536597</v>
      </c>
      <c r="I617" s="123">
        <f t="shared" si="300"/>
        <v>69714.672476511652</v>
      </c>
      <c r="J617" s="123">
        <f t="shared" si="300"/>
        <v>69904.822091414942</v>
      </c>
      <c r="K617" s="123">
        <f t="shared" si="300"/>
        <v>70092.629292844649</v>
      </c>
      <c r="L617" s="123">
        <f t="shared" si="300"/>
        <v>70276.420135848573</v>
      </c>
      <c r="M617" s="123">
        <f t="shared" si="300"/>
        <v>70456.055749927589</v>
      </c>
      <c r="N617" s="123">
        <f t="shared" si="300"/>
        <v>70632.163023589339</v>
      </c>
      <c r="O617" s="123">
        <f t="shared" si="300"/>
        <v>70804.596056015725</v>
      </c>
      <c r="P617" s="123">
        <f t="shared" si="300"/>
        <v>70973.205298868139</v>
      </c>
      <c r="Q617" s="123">
        <f t="shared" si="300"/>
        <v>71137.068234330334</v>
      </c>
      <c r="R617" s="123">
        <f t="shared" si="300"/>
        <v>75209.647555106436</v>
      </c>
      <c r="S617" s="123">
        <f t="shared" si="300"/>
        <v>75364.311820907169</v>
      </c>
      <c r="T617" s="123">
        <f t="shared" si="300"/>
        <v>75515.285001045238</v>
      </c>
      <c r="U617" s="123">
        <f t="shared" si="300"/>
        <v>0</v>
      </c>
      <c r="V617" s="123">
        <f t="shared" si="300"/>
        <v>0</v>
      </c>
      <c r="W617" s="123">
        <f t="shared" si="300"/>
        <v>0</v>
      </c>
      <c r="X617" s="123">
        <f t="shared" si="300"/>
        <v>0</v>
      </c>
      <c r="Y617" s="123">
        <f t="shared" si="300"/>
        <v>0</v>
      </c>
      <c r="Z617" s="123">
        <f t="shared" si="300"/>
        <v>0</v>
      </c>
      <c r="AA617" s="123">
        <f t="shared" si="300"/>
        <v>0</v>
      </c>
      <c r="AB617" s="123">
        <f t="shared" si="300"/>
        <v>0</v>
      </c>
      <c r="AC617" s="123">
        <f t="shared" si="300"/>
        <v>0</v>
      </c>
      <c r="AD617" s="123">
        <f t="shared" si="300"/>
        <v>0</v>
      </c>
      <c r="AE617" s="123">
        <f t="shared" si="300"/>
        <v>0</v>
      </c>
      <c r="AF617" s="123">
        <f t="shared" si="300"/>
        <v>0</v>
      </c>
      <c r="AG617" s="123">
        <f t="shared" si="300"/>
        <v>0</v>
      </c>
      <c r="AH617" s="123">
        <f t="shared" si="300"/>
        <v>0</v>
      </c>
      <c r="AI617" s="123">
        <f t="shared" si="300"/>
        <v>0</v>
      </c>
      <c r="AJ617" s="123">
        <f t="shared" si="300"/>
        <v>0</v>
      </c>
      <c r="AK617" s="123">
        <f t="shared" si="300"/>
        <v>0</v>
      </c>
      <c r="AL617" s="123">
        <f t="shared" si="300"/>
        <v>0</v>
      </c>
      <c r="AM617" s="123">
        <f t="shared" si="300"/>
        <v>0</v>
      </c>
      <c r="AN617" s="123">
        <f t="shared" si="300"/>
        <v>0</v>
      </c>
      <c r="AO617" s="123">
        <f t="shared" si="300"/>
        <v>0</v>
      </c>
      <c r="AP617" s="123">
        <f t="shared" si="300"/>
        <v>0</v>
      </c>
    </row>
    <row r="618" spans="1:42" x14ac:dyDescent="0.2">
      <c r="A618" s="22" t="s">
        <v>285</v>
      </c>
      <c r="B618" s="123"/>
      <c r="C618" s="123" t="str">
        <f t="shared" ref="C618:AP618" si="301">IF(C$2&gt;term_tenor,0,IF(DebtPayment="Fixed principal","N/A",IF(DebtPercent="Calculated","N/A",IF(C$2&lt;loan_moratorium,C$600,IF(AND(C$2&lt;=term_tenor,C$2&lt;=analysis_period),-PMT(term_int_rate/100,term_tenor-loan_moratorium,$B$614),0)))))</f>
        <v>N/A</v>
      </c>
      <c r="D618" s="123" t="str">
        <f t="shared" si="301"/>
        <v>N/A</v>
      </c>
      <c r="E618" s="123" t="str">
        <f t="shared" si="301"/>
        <v>N/A</v>
      </c>
      <c r="F618" s="123" t="str">
        <f t="shared" si="301"/>
        <v>N/A</v>
      </c>
      <c r="G618" s="123" t="str">
        <f t="shared" si="301"/>
        <v>N/A</v>
      </c>
      <c r="H618" s="123" t="str">
        <f t="shared" si="301"/>
        <v>N/A</v>
      </c>
      <c r="I618" s="123" t="str">
        <f t="shared" si="301"/>
        <v>N/A</v>
      </c>
      <c r="J618" s="123" t="str">
        <f t="shared" si="301"/>
        <v>N/A</v>
      </c>
      <c r="K618" s="123" t="str">
        <f t="shared" si="301"/>
        <v>N/A</v>
      </c>
      <c r="L618" s="123" t="str">
        <f t="shared" si="301"/>
        <v>N/A</v>
      </c>
      <c r="M618" s="123" t="str">
        <f t="shared" si="301"/>
        <v>N/A</v>
      </c>
      <c r="N618" s="123" t="str">
        <f t="shared" si="301"/>
        <v>N/A</v>
      </c>
      <c r="O618" s="123" t="str">
        <f t="shared" si="301"/>
        <v>N/A</v>
      </c>
      <c r="P618" s="123" t="str">
        <f t="shared" si="301"/>
        <v>N/A</v>
      </c>
      <c r="Q618" s="123" t="str">
        <f t="shared" si="301"/>
        <v>N/A</v>
      </c>
      <c r="R618" s="123" t="str">
        <f t="shared" si="301"/>
        <v>N/A</v>
      </c>
      <c r="S618" s="123" t="str">
        <f t="shared" si="301"/>
        <v>N/A</v>
      </c>
      <c r="T618" s="123" t="str">
        <f t="shared" si="301"/>
        <v>N/A</v>
      </c>
      <c r="U618" s="123">
        <f t="shared" si="301"/>
        <v>0</v>
      </c>
      <c r="V618" s="123">
        <f t="shared" si="301"/>
        <v>0</v>
      </c>
      <c r="W618" s="123">
        <f t="shared" si="301"/>
        <v>0</v>
      </c>
      <c r="X618" s="123">
        <f t="shared" si="301"/>
        <v>0</v>
      </c>
      <c r="Y618" s="123">
        <f t="shared" si="301"/>
        <v>0</v>
      </c>
      <c r="Z618" s="123">
        <f t="shared" si="301"/>
        <v>0</v>
      </c>
      <c r="AA618" s="123">
        <f t="shared" si="301"/>
        <v>0</v>
      </c>
      <c r="AB618" s="123">
        <f t="shared" si="301"/>
        <v>0</v>
      </c>
      <c r="AC618" s="123">
        <f t="shared" si="301"/>
        <v>0</v>
      </c>
      <c r="AD618" s="123">
        <f t="shared" si="301"/>
        <v>0</v>
      </c>
      <c r="AE618" s="123">
        <f t="shared" si="301"/>
        <v>0</v>
      </c>
      <c r="AF618" s="123">
        <f t="shared" si="301"/>
        <v>0</v>
      </c>
      <c r="AG618" s="123">
        <f t="shared" si="301"/>
        <v>0</v>
      </c>
      <c r="AH618" s="123">
        <f t="shared" si="301"/>
        <v>0</v>
      </c>
      <c r="AI618" s="123">
        <f t="shared" si="301"/>
        <v>0</v>
      </c>
      <c r="AJ618" s="123">
        <f t="shared" si="301"/>
        <v>0</v>
      </c>
      <c r="AK618" s="123">
        <f t="shared" si="301"/>
        <v>0</v>
      </c>
      <c r="AL618" s="123">
        <f t="shared" si="301"/>
        <v>0</v>
      </c>
      <c r="AM618" s="123">
        <f t="shared" si="301"/>
        <v>0</v>
      </c>
      <c r="AN618" s="123">
        <f t="shared" si="301"/>
        <v>0</v>
      </c>
      <c r="AO618" s="123">
        <f t="shared" si="301"/>
        <v>0</v>
      </c>
      <c r="AP618" s="123">
        <f t="shared" si="301"/>
        <v>0</v>
      </c>
    </row>
    <row r="619" spans="1:42" x14ac:dyDescent="0.2">
      <c r="A619" s="22" t="s">
        <v>286</v>
      </c>
      <c r="B619" s="123"/>
      <c r="C619" s="123" t="str">
        <f t="shared" ref="C619:AP619" si="302">IF(C$2&gt;term_tenor,0,IF(DebtPayment="Equal Payments","N/A",IF(DebtPercent="Calculated","N/A",IF(C$2&lt;=loan_moratorium,0,$B$614/(term_tenor-loan_moratorium)))))</f>
        <v>N/A</v>
      </c>
      <c r="D619" s="123" t="str">
        <f t="shared" si="302"/>
        <v>N/A</v>
      </c>
      <c r="E619" s="123" t="str">
        <f t="shared" si="302"/>
        <v>N/A</v>
      </c>
      <c r="F619" s="123" t="str">
        <f t="shared" si="302"/>
        <v>N/A</v>
      </c>
      <c r="G619" s="123" t="str">
        <f t="shared" si="302"/>
        <v>N/A</v>
      </c>
      <c r="H619" s="123" t="str">
        <f t="shared" si="302"/>
        <v>N/A</v>
      </c>
      <c r="I619" s="123" t="str">
        <f t="shared" si="302"/>
        <v>N/A</v>
      </c>
      <c r="J619" s="123" t="str">
        <f t="shared" si="302"/>
        <v>N/A</v>
      </c>
      <c r="K619" s="123" t="str">
        <f t="shared" si="302"/>
        <v>N/A</v>
      </c>
      <c r="L619" s="123" t="str">
        <f t="shared" si="302"/>
        <v>N/A</v>
      </c>
      <c r="M619" s="123" t="str">
        <f t="shared" si="302"/>
        <v>N/A</v>
      </c>
      <c r="N619" s="123" t="str">
        <f t="shared" si="302"/>
        <v>N/A</v>
      </c>
      <c r="O619" s="123" t="str">
        <f t="shared" si="302"/>
        <v>N/A</v>
      </c>
      <c r="P619" s="123" t="str">
        <f t="shared" si="302"/>
        <v>N/A</v>
      </c>
      <c r="Q619" s="123" t="str">
        <f t="shared" si="302"/>
        <v>N/A</v>
      </c>
      <c r="R619" s="123" t="str">
        <f t="shared" si="302"/>
        <v>N/A</v>
      </c>
      <c r="S619" s="123" t="str">
        <f t="shared" si="302"/>
        <v>N/A</v>
      </c>
      <c r="T619" s="123" t="str">
        <f t="shared" si="302"/>
        <v>N/A</v>
      </c>
      <c r="U619" s="123">
        <f t="shared" si="302"/>
        <v>0</v>
      </c>
      <c r="V619" s="123">
        <f t="shared" si="302"/>
        <v>0</v>
      </c>
      <c r="W619" s="123">
        <f t="shared" si="302"/>
        <v>0</v>
      </c>
      <c r="X619" s="123">
        <f t="shared" si="302"/>
        <v>0</v>
      </c>
      <c r="Y619" s="123">
        <f t="shared" si="302"/>
        <v>0</v>
      </c>
      <c r="Z619" s="123">
        <f t="shared" si="302"/>
        <v>0</v>
      </c>
      <c r="AA619" s="123">
        <f t="shared" si="302"/>
        <v>0</v>
      </c>
      <c r="AB619" s="123">
        <f t="shared" si="302"/>
        <v>0</v>
      </c>
      <c r="AC619" s="123">
        <f t="shared" si="302"/>
        <v>0</v>
      </c>
      <c r="AD619" s="123">
        <f t="shared" si="302"/>
        <v>0</v>
      </c>
      <c r="AE619" s="123">
        <f t="shared" si="302"/>
        <v>0</v>
      </c>
      <c r="AF619" s="123">
        <f t="shared" si="302"/>
        <v>0</v>
      </c>
      <c r="AG619" s="123">
        <f t="shared" si="302"/>
        <v>0</v>
      </c>
      <c r="AH619" s="123">
        <f t="shared" si="302"/>
        <v>0</v>
      </c>
      <c r="AI619" s="123">
        <f t="shared" si="302"/>
        <v>0</v>
      </c>
      <c r="AJ619" s="123">
        <f t="shared" si="302"/>
        <v>0</v>
      </c>
      <c r="AK619" s="123">
        <f t="shared" si="302"/>
        <v>0</v>
      </c>
      <c r="AL619" s="123">
        <f t="shared" si="302"/>
        <v>0</v>
      </c>
      <c r="AM619" s="123">
        <f t="shared" si="302"/>
        <v>0</v>
      </c>
      <c r="AN619" s="123">
        <f t="shared" si="302"/>
        <v>0</v>
      </c>
      <c r="AO619" s="123">
        <f t="shared" si="302"/>
        <v>0</v>
      </c>
      <c r="AP619" s="123">
        <f t="shared" si="302"/>
        <v>0</v>
      </c>
    </row>
    <row r="620" spans="1:42" x14ac:dyDescent="0.2">
      <c r="A620" s="22"/>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3"/>
      <c r="AL620" s="123"/>
      <c r="AM620" s="123"/>
      <c r="AN620" s="123"/>
      <c r="AO620" s="123"/>
      <c r="AP620" s="123"/>
    </row>
    <row r="621" spans="1:42" x14ac:dyDescent="0.2">
      <c r="A621" s="18" t="s">
        <v>250</v>
      </c>
      <c r="B621" s="110">
        <f>MIN(C621:AP621)</f>
        <v>1.3</v>
      </c>
      <c r="C621" s="112">
        <f t="shared" ref="C621:AP621" si="303">IF(DebtServiceCoverageRatio="Calculated",IF(AND(C$2&lt;=term_tenor,C$2&lt;=analysis_period),C607/C599,"N/A"),IF(AND(C$2&lt;=term_tenor,C$2&lt;=analysis_period),DebtServiceCoverageRatio,"N/A"))</f>
        <v>1.3</v>
      </c>
      <c r="D621" s="112">
        <f t="shared" si="303"/>
        <v>1.3</v>
      </c>
      <c r="E621" s="112">
        <f t="shared" si="303"/>
        <v>1.3</v>
      </c>
      <c r="F621" s="112">
        <f t="shared" si="303"/>
        <v>1.3</v>
      </c>
      <c r="G621" s="112">
        <f t="shared" si="303"/>
        <v>1.3</v>
      </c>
      <c r="H621" s="112">
        <f t="shared" si="303"/>
        <v>1.3</v>
      </c>
      <c r="I621" s="112">
        <f t="shared" si="303"/>
        <v>1.3</v>
      </c>
      <c r="J621" s="112">
        <f t="shared" si="303"/>
        <v>1.3</v>
      </c>
      <c r="K621" s="112">
        <f t="shared" si="303"/>
        <v>1.3</v>
      </c>
      <c r="L621" s="112">
        <f t="shared" si="303"/>
        <v>1.3</v>
      </c>
      <c r="M621" s="112">
        <f t="shared" si="303"/>
        <v>1.3</v>
      </c>
      <c r="N621" s="112">
        <f t="shared" si="303"/>
        <v>1.3</v>
      </c>
      <c r="O621" s="112">
        <f t="shared" si="303"/>
        <v>1.3</v>
      </c>
      <c r="P621" s="112">
        <f t="shared" si="303"/>
        <v>1.3</v>
      </c>
      <c r="Q621" s="112">
        <f t="shared" si="303"/>
        <v>1.3</v>
      </c>
      <c r="R621" s="112">
        <f t="shared" si="303"/>
        <v>1.3</v>
      </c>
      <c r="S621" s="112">
        <f t="shared" si="303"/>
        <v>1.3</v>
      </c>
      <c r="T621" s="112">
        <f t="shared" si="303"/>
        <v>1.3</v>
      </c>
      <c r="U621" s="112" t="str">
        <f t="shared" si="303"/>
        <v>N/A</v>
      </c>
      <c r="V621" s="112" t="str">
        <f t="shared" si="303"/>
        <v>N/A</v>
      </c>
      <c r="W621" s="112" t="str">
        <f t="shared" si="303"/>
        <v>N/A</v>
      </c>
      <c r="X621" s="112" t="str">
        <f t="shared" si="303"/>
        <v>N/A</v>
      </c>
      <c r="Y621" s="112" t="str">
        <f t="shared" si="303"/>
        <v>N/A</v>
      </c>
      <c r="Z621" s="112" t="str">
        <f t="shared" si="303"/>
        <v>N/A</v>
      </c>
      <c r="AA621" s="112" t="str">
        <f t="shared" si="303"/>
        <v>N/A</v>
      </c>
      <c r="AB621" s="112" t="str">
        <f t="shared" si="303"/>
        <v>N/A</v>
      </c>
      <c r="AC621" s="112" t="str">
        <f t="shared" si="303"/>
        <v>N/A</v>
      </c>
      <c r="AD621" s="112" t="str">
        <f t="shared" si="303"/>
        <v>N/A</v>
      </c>
      <c r="AE621" s="112" t="str">
        <f t="shared" si="303"/>
        <v>N/A</v>
      </c>
      <c r="AF621" s="112" t="str">
        <f t="shared" si="303"/>
        <v>N/A</v>
      </c>
      <c r="AG621" s="112" t="str">
        <f t="shared" si="303"/>
        <v>N/A</v>
      </c>
      <c r="AH621" s="112" t="str">
        <f t="shared" si="303"/>
        <v>N/A</v>
      </c>
      <c r="AI621" s="112" t="str">
        <f t="shared" si="303"/>
        <v>N/A</v>
      </c>
      <c r="AJ621" s="112" t="str">
        <f t="shared" si="303"/>
        <v>N/A</v>
      </c>
      <c r="AK621" s="112" t="str">
        <f t="shared" si="303"/>
        <v>N/A</v>
      </c>
      <c r="AL621" s="112" t="str">
        <f t="shared" si="303"/>
        <v>N/A</v>
      </c>
      <c r="AM621" s="112" t="str">
        <f t="shared" si="303"/>
        <v>N/A</v>
      </c>
      <c r="AN621" s="112" t="str">
        <f t="shared" si="303"/>
        <v>N/A</v>
      </c>
      <c r="AO621" s="112" t="str">
        <f t="shared" si="303"/>
        <v>N/A</v>
      </c>
      <c r="AP621" s="112" t="str">
        <f t="shared" si="303"/>
        <v>N/A</v>
      </c>
    </row>
    <row r="622" spans="1:42" x14ac:dyDescent="0.2">
      <c r="A622" s="90" t="s">
        <v>353</v>
      </c>
      <c r="B622" s="110">
        <f>IF(dscr_limit_debt_fraction="Yes",SUM(B612:AP612)/(-$B$114*dscr_maximum_debt_fraction/100)*DebtServiceCoverageRatio,B621)</f>
        <v>1.3</v>
      </c>
      <c r="C622" s="112">
        <f t="shared" ref="C622:AP622" si="304">IF(dscr_limit_debt_fraction="Yes",B622,C$621)</f>
        <v>1.3</v>
      </c>
      <c r="D622" s="112">
        <f t="shared" si="304"/>
        <v>1.3</v>
      </c>
      <c r="E622" s="112">
        <f t="shared" si="304"/>
        <v>1.3</v>
      </c>
      <c r="F622" s="112">
        <f t="shared" si="304"/>
        <v>1.3</v>
      </c>
      <c r="G622" s="112">
        <f t="shared" si="304"/>
        <v>1.3</v>
      </c>
      <c r="H622" s="112">
        <f t="shared" si="304"/>
        <v>1.3</v>
      </c>
      <c r="I622" s="112">
        <f t="shared" si="304"/>
        <v>1.3</v>
      </c>
      <c r="J622" s="112">
        <f t="shared" si="304"/>
        <v>1.3</v>
      </c>
      <c r="K622" s="112">
        <f t="shared" si="304"/>
        <v>1.3</v>
      </c>
      <c r="L622" s="112">
        <f t="shared" si="304"/>
        <v>1.3</v>
      </c>
      <c r="M622" s="112">
        <f t="shared" si="304"/>
        <v>1.3</v>
      </c>
      <c r="N622" s="112">
        <f t="shared" si="304"/>
        <v>1.3</v>
      </c>
      <c r="O622" s="112">
        <f t="shared" si="304"/>
        <v>1.3</v>
      </c>
      <c r="P622" s="112">
        <f t="shared" si="304"/>
        <v>1.3</v>
      </c>
      <c r="Q622" s="112">
        <f t="shared" si="304"/>
        <v>1.3</v>
      </c>
      <c r="R622" s="112">
        <f t="shared" si="304"/>
        <v>1.3</v>
      </c>
      <c r="S622" s="112">
        <f t="shared" si="304"/>
        <v>1.3</v>
      </c>
      <c r="T622" s="112">
        <f t="shared" si="304"/>
        <v>1.3</v>
      </c>
      <c r="U622" s="112" t="str">
        <f t="shared" si="304"/>
        <v>N/A</v>
      </c>
      <c r="V622" s="112" t="str">
        <f t="shared" si="304"/>
        <v>N/A</v>
      </c>
      <c r="W622" s="112" t="str">
        <f t="shared" si="304"/>
        <v>N/A</v>
      </c>
      <c r="X622" s="112" t="str">
        <f t="shared" si="304"/>
        <v>N/A</v>
      </c>
      <c r="Y622" s="112" t="str">
        <f t="shared" si="304"/>
        <v>N/A</v>
      </c>
      <c r="Z622" s="112" t="str">
        <f t="shared" si="304"/>
        <v>N/A</v>
      </c>
      <c r="AA622" s="112" t="str">
        <f t="shared" si="304"/>
        <v>N/A</v>
      </c>
      <c r="AB622" s="112" t="str">
        <f t="shared" si="304"/>
        <v>N/A</v>
      </c>
      <c r="AC622" s="112" t="str">
        <f t="shared" si="304"/>
        <v>N/A</v>
      </c>
      <c r="AD622" s="112" t="str">
        <f t="shared" si="304"/>
        <v>N/A</v>
      </c>
      <c r="AE622" s="112" t="str">
        <f t="shared" si="304"/>
        <v>N/A</v>
      </c>
      <c r="AF622" s="112" t="str">
        <f t="shared" si="304"/>
        <v>N/A</v>
      </c>
      <c r="AG622" s="112" t="str">
        <f t="shared" si="304"/>
        <v>N/A</v>
      </c>
      <c r="AH622" s="112" t="str">
        <f t="shared" si="304"/>
        <v>N/A</v>
      </c>
      <c r="AI622" s="112" t="str">
        <f t="shared" si="304"/>
        <v>N/A</v>
      </c>
      <c r="AJ622" s="112" t="str">
        <f t="shared" si="304"/>
        <v>N/A</v>
      </c>
      <c r="AK622" s="112" t="str">
        <f t="shared" si="304"/>
        <v>N/A</v>
      </c>
      <c r="AL622" s="112" t="str">
        <f t="shared" si="304"/>
        <v>N/A</v>
      </c>
      <c r="AM622" s="112" t="str">
        <f t="shared" si="304"/>
        <v>N/A</v>
      </c>
      <c r="AN622" s="112" t="str">
        <f t="shared" si="304"/>
        <v>N/A</v>
      </c>
      <c r="AO622" s="112" t="str">
        <f t="shared" si="304"/>
        <v>N/A</v>
      </c>
      <c r="AP622" s="112" t="str">
        <f t="shared" si="304"/>
        <v>N/A</v>
      </c>
    </row>
    <row r="623" spans="1:42" x14ac:dyDescent="0.2">
      <c r="A623" s="23"/>
      <c r="B623" s="182"/>
    </row>
    <row r="624" spans="1:42" x14ac:dyDescent="0.2">
      <c r="A624" s="84" t="s">
        <v>334</v>
      </c>
      <c r="B624" s="213"/>
      <c r="C624" s="213"/>
      <c r="D624" s="213"/>
      <c r="E624" s="213"/>
      <c r="F624" s="213"/>
      <c r="G624" s="213"/>
      <c r="H624" s="213"/>
      <c r="I624" s="213"/>
      <c r="J624" s="213"/>
      <c r="K624" s="213"/>
      <c r="L624" s="213"/>
      <c r="M624" s="213"/>
      <c r="N624" s="213"/>
      <c r="O624" s="213"/>
      <c r="P624" s="213"/>
      <c r="Q624" s="213"/>
      <c r="R624" s="213"/>
      <c r="S624" s="213"/>
      <c r="T624" s="213"/>
      <c r="U624" s="213"/>
      <c r="V624" s="213"/>
      <c r="W624" s="213"/>
      <c r="X624" s="213"/>
      <c r="Y624" s="213"/>
      <c r="Z624" s="213"/>
      <c r="AA624" s="213"/>
      <c r="AB624" s="213"/>
      <c r="AC624" s="213"/>
      <c r="AD624" s="213"/>
      <c r="AE624" s="213"/>
      <c r="AF624" s="213"/>
      <c r="AG624" s="213"/>
      <c r="AH624" s="213"/>
      <c r="AI624" s="213"/>
      <c r="AJ624" s="213"/>
      <c r="AK624" s="213"/>
      <c r="AL624" s="213"/>
      <c r="AM624" s="213"/>
      <c r="AN624" s="213"/>
      <c r="AO624" s="213"/>
      <c r="AP624" s="213"/>
    </row>
    <row r="625" spans="1:42" x14ac:dyDescent="0.2">
      <c r="A625" s="20" t="s">
        <v>288</v>
      </c>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5"/>
    </row>
    <row r="626" spans="1:42" x14ac:dyDescent="0.2">
      <c r="A626" s="4" t="s">
        <v>289</v>
      </c>
      <c r="B626" s="161">
        <v>0</v>
      </c>
      <c r="C626" s="161">
        <f>B629</f>
        <v>34253.1</v>
      </c>
      <c r="D626" s="161">
        <f t="shared" ref="D626:AP626" si="305">C629</f>
        <v>34357.300000000003</v>
      </c>
      <c r="E626" s="161">
        <f t="shared" si="305"/>
        <v>34460.300000000003</v>
      </c>
      <c r="F626" s="161">
        <f t="shared" si="305"/>
        <v>34561.800000000003</v>
      </c>
      <c r="G626" s="161">
        <f t="shared" si="305"/>
        <v>34661.800000000003</v>
      </c>
      <c r="H626" s="161">
        <f t="shared" si="305"/>
        <v>34760.400000000001</v>
      </c>
      <c r="I626" s="161">
        <f t="shared" si="305"/>
        <v>34857.300000000003</v>
      </c>
      <c r="J626" s="161">
        <f t="shared" si="305"/>
        <v>34952.6</v>
      </c>
      <c r="K626" s="161">
        <f t="shared" si="305"/>
        <v>35046.199999999997</v>
      </c>
      <c r="L626" s="161">
        <f t="shared" si="305"/>
        <v>35138</v>
      </c>
      <c r="M626" s="161">
        <f t="shared" si="305"/>
        <v>35228</v>
      </c>
      <c r="N626" s="161">
        <f t="shared" si="305"/>
        <v>35316.199999999997</v>
      </c>
      <c r="O626" s="161">
        <f t="shared" si="305"/>
        <v>35402.300000000003</v>
      </c>
      <c r="P626" s="161">
        <f t="shared" si="305"/>
        <v>35486.400000000001</v>
      </c>
      <c r="Q626" s="161">
        <f t="shared" si="305"/>
        <v>35568.400000000001</v>
      </c>
      <c r="R626" s="161">
        <f t="shared" si="305"/>
        <v>37604.699999999997</v>
      </c>
      <c r="S626" s="161">
        <f t="shared" si="305"/>
        <v>37682.300000000003</v>
      </c>
      <c r="T626" s="161">
        <f t="shared" si="305"/>
        <v>37757.5</v>
      </c>
      <c r="U626" s="161">
        <f t="shared" si="305"/>
        <v>0</v>
      </c>
      <c r="V626" s="161">
        <f t="shared" si="305"/>
        <v>0</v>
      </c>
      <c r="W626" s="161">
        <f t="shared" si="305"/>
        <v>0</v>
      </c>
      <c r="X626" s="161">
        <f t="shared" si="305"/>
        <v>0</v>
      </c>
      <c r="Y626" s="161">
        <f t="shared" si="305"/>
        <v>0</v>
      </c>
      <c r="Z626" s="161">
        <f t="shared" si="305"/>
        <v>0</v>
      </c>
      <c r="AA626" s="161">
        <f t="shared" si="305"/>
        <v>0</v>
      </c>
      <c r="AB626" s="161">
        <f t="shared" si="305"/>
        <v>0</v>
      </c>
      <c r="AC626" s="161">
        <f t="shared" si="305"/>
        <v>0</v>
      </c>
      <c r="AD626" s="161">
        <f t="shared" si="305"/>
        <v>0</v>
      </c>
      <c r="AE626" s="161">
        <f t="shared" si="305"/>
        <v>0</v>
      </c>
      <c r="AF626" s="161">
        <f t="shared" si="305"/>
        <v>0</v>
      </c>
      <c r="AG626" s="161">
        <f t="shared" si="305"/>
        <v>0</v>
      </c>
      <c r="AH626" s="161">
        <f t="shared" si="305"/>
        <v>0</v>
      </c>
      <c r="AI626" s="161">
        <f t="shared" si="305"/>
        <v>0</v>
      </c>
      <c r="AJ626" s="161">
        <f t="shared" si="305"/>
        <v>0</v>
      </c>
      <c r="AK626" s="161">
        <f t="shared" si="305"/>
        <v>0</v>
      </c>
      <c r="AL626" s="161">
        <f t="shared" si="305"/>
        <v>0</v>
      </c>
      <c r="AM626" s="161">
        <f t="shared" si="305"/>
        <v>0</v>
      </c>
      <c r="AN626" s="161">
        <f t="shared" si="305"/>
        <v>0</v>
      </c>
      <c r="AO626" s="161">
        <f t="shared" si="305"/>
        <v>0</v>
      </c>
      <c r="AP626" s="161">
        <f t="shared" si="305"/>
        <v>0</v>
      </c>
    </row>
    <row r="627" spans="1:42" x14ac:dyDescent="0.2">
      <c r="A627" s="4" t="s">
        <v>22</v>
      </c>
      <c r="B627" s="161">
        <f t="array" ref="B627:AP627">Inputs!C204:AQ204</f>
        <v>34253.1</v>
      </c>
      <c r="C627" s="161">
        <v>104.28100000000001</v>
      </c>
      <c r="D627" s="161">
        <v>102.923</v>
      </c>
      <c r="E627" s="161">
        <v>101.512</v>
      </c>
      <c r="F627" s="161">
        <v>100.04600000000001</v>
      </c>
      <c r="G627" s="161">
        <v>98.522800000000004</v>
      </c>
      <c r="H627" s="161">
        <v>96.941999999999993</v>
      </c>
      <c r="I627" s="161">
        <v>95.3018</v>
      </c>
      <c r="J627" s="161">
        <v>93.600300000000004</v>
      </c>
      <c r="K627" s="161">
        <v>91.836200000000005</v>
      </c>
      <c r="L627" s="161">
        <v>90.007599999999996</v>
      </c>
      <c r="M627" s="161">
        <v>88.112899999999996</v>
      </c>
      <c r="N627" s="161">
        <v>86.150300000000001</v>
      </c>
      <c r="O627" s="161">
        <v>84.117999999999995</v>
      </c>
      <c r="P627" s="161">
        <v>82.014200000000002</v>
      </c>
      <c r="Q627" s="161">
        <v>2036.26</v>
      </c>
      <c r="R627" s="161">
        <v>77.584400000000002</v>
      </c>
      <c r="S627" s="161">
        <v>75.254499999999993</v>
      </c>
      <c r="T627" s="161">
        <v>0</v>
      </c>
      <c r="U627" s="161">
        <v>0</v>
      </c>
      <c r="V627" s="161">
        <v>0</v>
      </c>
      <c r="W627" s="161">
        <v>0</v>
      </c>
      <c r="X627" s="161">
        <v>0</v>
      </c>
      <c r="Y627" s="161">
        <v>0</v>
      </c>
      <c r="Z627" s="161">
        <v>0</v>
      </c>
      <c r="AA627" s="161">
        <v>0</v>
      </c>
      <c r="AB627" s="161">
        <v>0</v>
      </c>
      <c r="AC627" s="161">
        <v>0</v>
      </c>
      <c r="AD627" s="161">
        <v>0</v>
      </c>
      <c r="AE627" s="161">
        <v>0</v>
      </c>
      <c r="AF627" s="161">
        <v>0</v>
      </c>
      <c r="AG627" s="161">
        <v>0</v>
      </c>
      <c r="AH627" s="161">
        <v>0</v>
      </c>
      <c r="AI627" s="161">
        <v>0</v>
      </c>
      <c r="AJ627" s="161">
        <v>0</v>
      </c>
      <c r="AK627" s="161">
        <v>0</v>
      </c>
      <c r="AL627" s="161">
        <v>0</v>
      </c>
      <c r="AM627" s="161">
        <v>0</v>
      </c>
      <c r="AN627" s="161">
        <v>0</v>
      </c>
      <c r="AO627" s="161">
        <v>0</v>
      </c>
      <c r="AP627" s="161">
        <v>0</v>
      </c>
    </row>
    <row r="628" spans="1:42" x14ac:dyDescent="0.2">
      <c r="A628" s="4" t="s">
        <v>290</v>
      </c>
      <c r="B628" s="162">
        <f t="array" ref="B628:AP628">Inputs!C205:AQ205</f>
        <v>0</v>
      </c>
      <c r="C628" s="162">
        <v>0</v>
      </c>
      <c r="D628" s="162">
        <v>0</v>
      </c>
      <c r="E628" s="162">
        <v>0</v>
      </c>
      <c r="F628" s="162">
        <v>0</v>
      </c>
      <c r="G628" s="162">
        <v>0</v>
      </c>
      <c r="H628" s="162">
        <v>0</v>
      </c>
      <c r="I628" s="162">
        <v>0</v>
      </c>
      <c r="J628" s="162">
        <v>0</v>
      </c>
      <c r="K628" s="162">
        <v>0</v>
      </c>
      <c r="L628" s="162">
        <v>0</v>
      </c>
      <c r="M628" s="162">
        <v>0</v>
      </c>
      <c r="N628" s="162">
        <v>0</v>
      </c>
      <c r="O628" s="162">
        <v>0</v>
      </c>
      <c r="P628" s="162">
        <v>0</v>
      </c>
      <c r="Q628" s="162">
        <v>0</v>
      </c>
      <c r="R628" s="162">
        <v>0</v>
      </c>
      <c r="S628" s="162">
        <v>0</v>
      </c>
      <c r="T628" s="162">
        <v>-37757.5</v>
      </c>
      <c r="U628" s="162">
        <v>0</v>
      </c>
      <c r="V628" s="162">
        <v>0</v>
      </c>
      <c r="W628" s="162">
        <v>0</v>
      </c>
      <c r="X628" s="162">
        <v>0</v>
      </c>
      <c r="Y628" s="162">
        <v>0</v>
      </c>
      <c r="Z628" s="162">
        <v>0</v>
      </c>
      <c r="AA628" s="162">
        <v>0</v>
      </c>
      <c r="AB628" s="162">
        <v>0</v>
      </c>
      <c r="AC628" s="162">
        <v>0</v>
      </c>
      <c r="AD628" s="162">
        <v>0</v>
      </c>
      <c r="AE628" s="162">
        <v>0</v>
      </c>
      <c r="AF628" s="162">
        <v>0</v>
      </c>
      <c r="AG628" s="162">
        <v>0</v>
      </c>
      <c r="AH628" s="162">
        <v>0</v>
      </c>
      <c r="AI628" s="162">
        <v>0</v>
      </c>
      <c r="AJ628" s="162">
        <v>0</v>
      </c>
      <c r="AK628" s="162">
        <v>0</v>
      </c>
      <c r="AL628" s="162">
        <v>0</v>
      </c>
      <c r="AM628" s="162">
        <v>0</v>
      </c>
      <c r="AN628" s="162">
        <v>0</v>
      </c>
      <c r="AO628" s="162">
        <v>0</v>
      </c>
      <c r="AP628" s="162">
        <v>0</v>
      </c>
    </row>
    <row r="629" spans="1:42" x14ac:dyDescent="0.2">
      <c r="A629" s="4" t="s">
        <v>251</v>
      </c>
      <c r="B629" s="161">
        <f t="array" ref="B629:AP629">Inputs!C206:AQ206</f>
        <v>34253.1</v>
      </c>
      <c r="C629" s="161">
        <v>34357.300000000003</v>
      </c>
      <c r="D629" s="161">
        <v>34460.300000000003</v>
      </c>
      <c r="E629" s="161">
        <v>34561.800000000003</v>
      </c>
      <c r="F629" s="161">
        <v>34661.800000000003</v>
      </c>
      <c r="G629" s="161">
        <v>34760.400000000001</v>
      </c>
      <c r="H629" s="161">
        <v>34857.300000000003</v>
      </c>
      <c r="I629" s="161">
        <v>34952.6</v>
      </c>
      <c r="J629" s="161">
        <v>35046.199999999997</v>
      </c>
      <c r="K629" s="161">
        <v>35138</v>
      </c>
      <c r="L629" s="161">
        <v>35228</v>
      </c>
      <c r="M629" s="161">
        <v>35316.199999999997</v>
      </c>
      <c r="N629" s="161">
        <v>35402.300000000003</v>
      </c>
      <c r="O629" s="161">
        <v>35486.400000000001</v>
      </c>
      <c r="P629" s="161">
        <v>35568.400000000001</v>
      </c>
      <c r="Q629" s="161">
        <v>37604.699999999997</v>
      </c>
      <c r="R629" s="161">
        <v>37682.300000000003</v>
      </c>
      <c r="S629" s="161">
        <v>37757.5</v>
      </c>
      <c r="T629" s="161">
        <v>0</v>
      </c>
      <c r="U629" s="161">
        <v>0</v>
      </c>
      <c r="V629" s="161">
        <v>0</v>
      </c>
      <c r="W629" s="161">
        <v>0</v>
      </c>
      <c r="X629" s="161">
        <v>0</v>
      </c>
      <c r="Y629" s="161">
        <v>0</v>
      </c>
      <c r="Z629" s="161">
        <v>0</v>
      </c>
      <c r="AA629" s="161">
        <v>0</v>
      </c>
      <c r="AB629" s="161">
        <v>0</v>
      </c>
      <c r="AC629" s="161">
        <v>0</v>
      </c>
      <c r="AD629" s="161">
        <v>0</v>
      </c>
      <c r="AE629" s="161">
        <v>0</v>
      </c>
      <c r="AF629" s="161">
        <v>0</v>
      </c>
      <c r="AG629" s="161">
        <v>0</v>
      </c>
      <c r="AH629" s="161">
        <v>0</v>
      </c>
      <c r="AI629" s="161">
        <v>0</v>
      </c>
      <c r="AJ629" s="161">
        <v>0</v>
      </c>
      <c r="AK629" s="161">
        <v>0</v>
      </c>
      <c r="AL629" s="161">
        <v>0</v>
      </c>
      <c r="AM629" s="161">
        <v>0</v>
      </c>
      <c r="AN629" s="161">
        <v>0</v>
      </c>
      <c r="AO629" s="161">
        <v>0</v>
      </c>
      <c r="AP629" s="161">
        <v>0</v>
      </c>
    </row>
    <row r="630" spans="1:42" x14ac:dyDescent="0.2">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row>
    <row r="631" spans="1:42" x14ac:dyDescent="0.2">
      <c r="A631" s="20" t="s">
        <v>287</v>
      </c>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row>
    <row r="632" spans="1:42" x14ac:dyDescent="0.2">
      <c r="A632" s="4" t="s">
        <v>289</v>
      </c>
      <c r="B632" s="161">
        <v>0</v>
      </c>
      <c r="C632" s="161">
        <f>B635</f>
        <v>4860</v>
      </c>
      <c r="D632" s="161">
        <f t="shared" ref="D632:AP632" si="306">C635</f>
        <v>4981.5</v>
      </c>
      <c r="E632" s="161">
        <f t="shared" si="306"/>
        <v>5106.0374999999995</v>
      </c>
      <c r="F632" s="161">
        <f t="shared" si="306"/>
        <v>5233.6884375</v>
      </c>
      <c r="G632" s="161">
        <f t="shared" si="306"/>
        <v>5364.5306484374987</v>
      </c>
      <c r="H632" s="161">
        <f t="shared" si="306"/>
        <v>5498.6439146484354</v>
      </c>
      <c r="I632" s="161">
        <f t="shared" si="306"/>
        <v>5636.1100125146468</v>
      </c>
      <c r="J632" s="161">
        <f t="shared" si="306"/>
        <v>5777.0127628275122</v>
      </c>
      <c r="K632" s="161">
        <f t="shared" si="306"/>
        <v>5921.4380818981999</v>
      </c>
      <c r="L632" s="161">
        <f t="shared" si="306"/>
        <v>6069.4740339456548</v>
      </c>
      <c r="M632" s="161">
        <f t="shared" si="306"/>
        <v>6221.2108847942955</v>
      </c>
      <c r="N632" s="161">
        <f t="shared" si="306"/>
        <v>6376.7411569141532</v>
      </c>
      <c r="O632" s="161">
        <f t="shared" si="306"/>
        <v>6536.1596858370058</v>
      </c>
      <c r="P632" s="161">
        <f t="shared" si="306"/>
        <v>6699.563677982931</v>
      </c>
      <c r="Q632" s="161">
        <f t="shared" si="306"/>
        <v>6867.052769932503</v>
      </c>
      <c r="R632" s="161">
        <f t="shared" si="306"/>
        <v>7038.729089180817</v>
      </c>
      <c r="S632" s="161">
        <f t="shared" si="306"/>
        <v>7214.6973164103365</v>
      </c>
      <c r="T632" s="161">
        <f t="shared" si="306"/>
        <v>7395.0647493205943</v>
      </c>
      <c r="U632" s="161">
        <f t="shared" si="306"/>
        <v>7579.9413680536099</v>
      </c>
      <c r="V632" s="161">
        <f t="shared" si="306"/>
        <v>7769.4399022549496</v>
      </c>
      <c r="W632" s="161">
        <f t="shared" si="306"/>
        <v>7963.6758998113219</v>
      </c>
      <c r="X632" s="161">
        <f t="shared" si="306"/>
        <v>8162.7677973066047</v>
      </c>
      <c r="Y632" s="161">
        <f t="shared" si="306"/>
        <v>8366.8369922392685</v>
      </c>
      <c r="Z632" s="161">
        <f t="shared" si="306"/>
        <v>8576.0079170452518</v>
      </c>
      <c r="AA632" s="161">
        <f t="shared" si="306"/>
        <v>8790.408114971382</v>
      </c>
      <c r="AB632" s="161">
        <f t="shared" si="306"/>
        <v>0</v>
      </c>
      <c r="AC632" s="161">
        <f t="shared" si="306"/>
        <v>0</v>
      </c>
      <c r="AD632" s="161">
        <f t="shared" si="306"/>
        <v>0</v>
      </c>
      <c r="AE632" s="161">
        <f t="shared" si="306"/>
        <v>0</v>
      </c>
      <c r="AF632" s="161">
        <f t="shared" si="306"/>
        <v>0</v>
      </c>
      <c r="AG632" s="161">
        <f t="shared" si="306"/>
        <v>0</v>
      </c>
      <c r="AH632" s="161">
        <f t="shared" si="306"/>
        <v>0</v>
      </c>
      <c r="AI632" s="161">
        <f t="shared" si="306"/>
        <v>0</v>
      </c>
      <c r="AJ632" s="161">
        <f t="shared" si="306"/>
        <v>0</v>
      </c>
      <c r="AK632" s="161">
        <f t="shared" si="306"/>
        <v>0</v>
      </c>
      <c r="AL632" s="161">
        <f t="shared" si="306"/>
        <v>0</v>
      </c>
      <c r="AM632" s="161">
        <f t="shared" si="306"/>
        <v>0</v>
      </c>
      <c r="AN632" s="161">
        <f t="shared" si="306"/>
        <v>0</v>
      </c>
      <c r="AO632" s="161">
        <f t="shared" si="306"/>
        <v>0</v>
      </c>
      <c r="AP632" s="161">
        <f t="shared" si="306"/>
        <v>0</v>
      </c>
    </row>
    <row r="633" spans="1:42" x14ac:dyDescent="0.2">
      <c r="A633" s="4" t="s">
        <v>22</v>
      </c>
      <c r="B633" s="161">
        <f t="shared" ref="B633:AP633" si="307">IF(B$2&lt;analysis_period,B635-B632,0)</f>
        <v>4860</v>
      </c>
      <c r="C633" s="161">
        <f t="shared" si="307"/>
        <v>121.5</v>
      </c>
      <c r="D633" s="161">
        <f t="shared" si="307"/>
        <v>124.53749999999945</v>
      </c>
      <c r="E633" s="161">
        <f t="shared" si="307"/>
        <v>127.65093750000051</v>
      </c>
      <c r="F633" s="161">
        <f t="shared" si="307"/>
        <v>130.84221093749875</v>
      </c>
      <c r="G633" s="161">
        <f t="shared" si="307"/>
        <v>134.11326621093667</v>
      </c>
      <c r="H633" s="161">
        <f t="shared" si="307"/>
        <v>137.46609786621138</v>
      </c>
      <c r="I633" s="161">
        <f t="shared" si="307"/>
        <v>140.90275031286546</v>
      </c>
      <c r="J633" s="161">
        <f t="shared" si="307"/>
        <v>144.42531907068769</v>
      </c>
      <c r="K633" s="161">
        <f t="shared" si="307"/>
        <v>148.03595204745488</v>
      </c>
      <c r="L633" s="161">
        <f t="shared" si="307"/>
        <v>151.73685084864064</v>
      </c>
      <c r="M633" s="161">
        <f t="shared" si="307"/>
        <v>155.53027211985773</v>
      </c>
      <c r="N633" s="161">
        <f t="shared" si="307"/>
        <v>159.4185289228526</v>
      </c>
      <c r="O633" s="161">
        <f t="shared" si="307"/>
        <v>163.40399214592526</v>
      </c>
      <c r="P633" s="161">
        <f t="shared" si="307"/>
        <v>167.48909194957196</v>
      </c>
      <c r="Q633" s="161">
        <f t="shared" si="307"/>
        <v>171.67631924831403</v>
      </c>
      <c r="R633" s="161">
        <f t="shared" si="307"/>
        <v>175.96822722951947</v>
      </c>
      <c r="S633" s="161">
        <f t="shared" si="307"/>
        <v>180.36743291025778</v>
      </c>
      <c r="T633" s="161">
        <f t="shared" si="307"/>
        <v>184.87661873301568</v>
      </c>
      <c r="U633" s="161">
        <f t="shared" si="307"/>
        <v>189.49853420133968</v>
      </c>
      <c r="V633" s="161">
        <f t="shared" si="307"/>
        <v>194.23599755637224</v>
      </c>
      <c r="W633" s="161">
        <f t="shared" si="307"/>
        <v>199.09189749528286</v>
      </c>
      <c r="X633" s="161">
        <f t="shared" si="307"/>
        <v>204.06919493266378</v>
      </c>
      <c r="Y633" s="161">
        <f t="shared" si="307"/>
        <v>209.1709248059833</v>
      </c>
      <c r="Z633" s="161">
        <f t="shared" si="307"/>
        <v>214.4001979261302</v>
      </c>
      <c r="AA633" s="161">
        <f t="shared" si="307"/>
        <v>0</v>
      </c>
      <c r="AB633" s="161">
        <f t="shared" si="307"/>
        <v>0</v>
      </c>
      <c r="AC633" s="161">
        <f t="shared" si="307"/>
        <v>0</v>
      </c>
      <c r="AD633" s="161">
        <f t="shared" si="307"/>
        <v>0</v>
      </c>
      <c r="AE633" s="161">
        <f t="shared" si="307"/>
        <v>0</v>
      </c>
      <c r="AF633" s="161">
        <f t="shared" si="307"/>
        <v>0</v>
      </c>
      <c r="AG633" s="161">
        <f t="shared" si="307"/>
        <v>0</v>
      </c>
      <c r="AH633" s="161">
        <f t="shared" si="307"/>
        <v>0</v>
      </c>
      <c r="AI633" s="161">
        <f t="shared" si="307"/>
        <v>0</v>
      </c>
      <c r="AJ633" s="161">
        <f t="shared" si="307"/>
        <v>0</v>
      </c>
      <c r="AK633" s="161">
        <f t="shared" si="307"/>
        <v>0</v>
      </c>
      <c r="AL633" s="161">
        <f t="shared" si="307"/>
        <v>0</v>
      </c>
      <c r="AM633" s="161">
        <f t="shared" si="307"/>
        <v>0</v>
      </c>
      <c r="AN633" s="161">
        <f t="shared" si="307"/>
        <v>0</v>
      </c>
      <c r="AO633" s="161">
        <f t="shared" si="307"/>
        <v>0</v>
      </c>
      <c r="AP633" s="161">
        <f t="shared" si="307"/>
        <v>0</v>
      </c>
    </row>
    <row r="634" spans="1:42" x14ac:dyDescent="0.2">
      <c r="A634" s="4" t="s">
        <v>290</v>
      </c>
      <c r="B634" s="162">
        <v>0</v>
      </c>
      <c r="C634" s="162">
        <f t="shared" ref="C634:AP634" si="308">IF(C$2=analysis_period,-C632,0)</f>
        <v>0</v>
      </c>
      <c r="D634" s="162">
        <f t="shared" si="308"/>
        <v>0</v>
      </c>
      <c r="E634" s="162">
        <f t="shared" si="308"/>
        <v>0</v>
      </c>
      <c r="F634" s="162">
        <f t="shared" si="308"/>
        <v>0</v>
      </c>
      <c r="G634" s="162">
        <f t="shared" si="308"/>
        <v>0</v>
      </c>
      <c r="H634" s="162">
        <f t="shared" si="308"/>
        <v>0</v>
      </c>
      <c r="I634" s="162">
        <f t="shared" si="308"/>
        <v>0</v>
      </c>
      <c r="J634" s="162">
        <f t="shared" si="308"/>
        <v>0</v>
      </c>
      <c r="K634" s="162">
        <f t="shared" si="308"/>
        <v>0</v>
      </c>
      <c r="L634" s="162">
        <f t="shared" si="308"/>
        <v>0</v>
      </c>
      <c r="M634" s="162">
        <f t="shared" si="308"/>
        <v>0</v>
      </c>
      <c r="N634" s="162">
        <f t="shared" si="308"/>
        <v>0</v>
      </c>
      <c r="O634" s="162">
        <f t="shared" si="308"/>
        <v>0</v>
      </c>
      <c r="P634" s="162">
        <f t="shared" si="308"/>
        <v>0</v>
      </c>
      <c r="Q634" s="162">
        <f t="shared" si="308"/>
        <v>0</v>
      </c>
      <c r="R634" s="162">
        <f t="shared" si="308"/>
        <v>0</v>
      </c>
      <c r="S634" s="162">
        <f t="shared" si="308"/>
        <v>0</v>
      </c>
      <c r="T634" s="162">
        <f t="shared" si="308"/>
        <v>0</v>
      </c>
      <c r="U634" s="162">
        <f t="shared" si="308"/>
        <v>0</v>
      </c>
      <c r="V634" s="162">
        <f t="shared" si="308"/>
        <v>0</v>
      </c>
      <c r="W634" s="162">
        <f t="shared" si="308"/>
        <v>0</v>
      </c>
      <c r="X634" s="162">
        <f t="shared" si="308"/>
        <v>0</v>
      </c>
      <c r="Y634" s="162">
        <f t="shared" si="308"/>
        <v>0</v>
      </c>
      <c r="Z634" s="162">
        <f t="shared" si="308"/>
        <v>0</v>
      </c>
      <c r="AA634" s="162">
        <f t="shared" si="308"/>
        <v>-8790.408114971382</v>
      </c>
      <c r="AB634" s="162">
        <f t="shared" si="308"/>
        <v>0</v>
      </c>
      <c r="AC634" s="162">
        <f t="shared" si="308"/>
        <v>0</v>
      </c>
      <c r="AD634" s="162">
        <f t="shared" si="308"/>
        <v>0</v>
      </c>
      <c r="AE634" s="162">
        <f t="shared" si="308"/>
        <v>0</v>
      </c>
      <c r="AF634" s="162">
        <f t="shared" si="308"/>
        <v>0</v>
      </c>
      <c r="AG634" s="162">
        <f t="shared" si="308"/>
        <v>0</v>
      </c>
      <c r="AH634" s="162">
        <f t="shared" si="308"/>
        <v>0</v>
      </c>
      <c r="AI634" s="162">
        <f t="shared" si="308"/>
        <v>0</v>
      </c>
      <c r="AJ634" s="162">
        <f t="shared" si="308"/>
        <v>0</v>
      </c>
      <c r="AK634" s="162">
        <f t="shared" si="308"/>
        <v>0</v>
      </c>
      <c r="AL634" s="162">
        <f t="shared" si="308"/>
        <v>0</v>
      </c>
      <c r="AM634" s="162">
        <f t="shared" si="308"/>
        <v>0</v>
      </c>
      <c r="AN634" s="162">
        <f t="shared" si="308"/>
        <v>0</v>
      </c>
      <c r="AO634" s="162">
        <f t="shared" si="308"/>
        <v>0</v>
      </c>
      <c r="AP634" s="162">
        <f t="shared" si="308"/>
        <v>0</v>
      </c>
    </row>
    <row r="635" spans="1:42" x14ac:dyDescent="0.2">
      <c r="A635" s="4" t="s">
        <v>251</v>
      </c>
      <c r="B635" s="161">
        <f t="shared" ref="B635:AP635" si="309">C$74*(months_working_reserve/12)</f>
        <v>4860</v>
      </c>
      <c r="C635" s="161">
        <f t="shared" si="309"/>
        <v>4981.5</v>
      </c>
      <c r="D635" s="161">
        <f t="shared" si="309"/>
        <v>5106.0374999999995</v>
      </c>
      <c r="E635" s="161">
        <f t="shared" si="309"/>
        <v>5233.6884375</v>
      </c>
      <c r="F635" s="161">
        <f t="shared" si="309"/>
        <v>5364.5306484374987</v>
      </c>
      <c r="G635" s="161">
        <f t="shared" si="309"/>
        <v>5498.6439146484354</v>
      </c>
      <c r="H635" s="161">
        <f t="shared" si="309"/>
        <v>5636.1100125146468</v>
      </c>
      <c r="I635" s="161">
        <f t="shared" si="309"/>
        <v>5777.0127628275122</v>
      </c>
      <c r="J635" s="161">
        <f t="shared" si="309"/>
        <v>5921.4380818981999</v>
      </c>
      <c r="K635" s="161">
        <f t="shared" si="309"/>
        <v>6069.4740339456548</v>
      </c>
      <c r="L635" s="161">
        <f t="shared" si="309"/>
        <v>6221.2108847942955</v>
      </c>
      <c r="M635" s="161">
        <f t="shared" si="309"/>
        <v>6376.7411569141532</v>
      </c>
      <c r="N635" s="161">
        <f t="shared" si="309"/>
        <v>6536.1596858370058</v>
      </c>
      <c r="O635" s="161">
        <f t="shared" si="309"/>
        <v>6699.563677982931</v>
      </c>
      <c r="P635" s="161">
        <f t="shared" si="309"/>
        <v>6867.052769932503</v>
      </c>
      <c r="Q635" s="161">
        <f t="shared" si="309"/>
        <v>7038.729089180817</v>
      </c>
      <c r="R635" s="161">
        <f t="shared" si="309"/>
        <v>7214.6973164103365</v>
      </c>
      <c r="S635" s="161">
        <f t="shared" si="309"/>
        <v>7395.0647493205943</v>
      </c>
      <c r="T635" s="161">
        <f t="shared" si="309"/>
        <v>7579.9413680536099</v>
      </c>
      <c r="U635" s="161">
        <f t="shared" si="309"/>
        <v>7769.4399022549496</v>
      </c>
      <c r="V635" s="161">
        <f t="shared" si="309"/>
        <v>7963.6758998113219</v>
      </c>
      <c r="W635" s="161">
        <f t="shared" si="309"/>
        <v>8162.7677973066047</v>
      </c>
      <c r="X635" s="161">
        <f t="shared" si="309"/>
        <v>8366.8369922392685</v>
      </c>
      <c r="Y635" s="161">
        <f t="shared" si="309"/>
        <v>8576.0079170452518</v>
      </c>
      <c r="Z635" s="161">
        <f t="shared" si="309"/>
        <v>8790.408114971382</v>
      </c>
      <c r="AA635" s="161">
        <f t="shared" si="309"/>
        <v>0</v>
      </c>
      <c r="AB635" s="161">
        <f t="shared" si="309"/>
        <v>0</v>
      </c>
      <c r="AC635" s="161">
        <f t="shared" si="309"/>
        <v>0</v>
      </c>
      <c r="AD635" s="161">
        <f t="shared" si="309"/>
        <v>0</v>
      </c>
      <c r="AE635" s="161">
        <f t="shared" si="309"/>
        <v>0</v>
      </c>
      <c r="AF635" s="161">
        <f t="shared" si="309"/>
        <v>0</v>
      </c>
      <c r="AG635" s="161">
        <f t="shared" si="309"/>
        <v>0</v>
      </c>
      <c r="AH635" s="161">
        <f t="shared" si="309"/>
        <v>0</v>
      </c>
      <c r="AI635" s="161">
        <f t="shared" si="309"/>
        <v>0</v>
      </c>
      <c r="AJ635" s="161">
        <f t="shared" si="309"/>
        <v>0</v>
      </c>
      <c r="AK635" s="161">
        <f t="shared" si="309"/>
        <v>0</v>
      </c>
      <c r="AL635" s="161">
        <f t="shared" si="309"/>
        <v>0</v>
      </c>
      <c r="AM635" s="161">
        <f t="shared" si="309"/>
        <v>0</v>
      </c>
      <c r="AN635" s="161">
        <f t="shared" si="309"/>
        <v>0</v>
      </c>
      <c r="AO635" s="161">
        <f t="shared" si="309"/>
        <v>0</v>
      </c>
      <c r="AP635" s="161">
        <f t="shared" si="309"/>
        <v>0</v>
      </c>
    </row>
    <row r="636" spans="1:42" x14ac:dyDescent="0.2">
      <c r="B636" s="161"/>
      <c r="C636" s="161"/>
      <c r="D636" s="161"/>
      <c r="E636" s="161"/>
      <c r="F636" s="161"/>
      <c r="G636" s="161"/>
      <c r="H636" s="161"/>
      <c r="I636" s="161"/>
      <c r="J636" s="161"/>
      <c r="K636" s="161"/>
      <c r="L636" s="161"/>
      <c r="M636" s="161"/>
      <c r="N636" s="161"/>
      <c r="O636" s="161"/>
      <c r="P636" s="161"/>
      <c r="Q636" s="161"/>
      <c r="R636" s="161"/>
      <c r="S636" s="161"/>
      <c r="T636" s="161"/>
      <c r="U636" s="161"/>
      <c r="V636" s="161"/>
      <c r="W636" s="161"/>
      <c r="X636" s="161"/>
      <c r="Y636" s="161"/>
      <c r="Z636" s="161"/>
      <c r="AA636" s="161"/>
      <c r="AB636" s="161"/>
      <c r="AC636" s="161"/>
      <c r="AD636" s="161"/>
      <c r="AE636" s="161"/>
      <c r="AF636" s="161"/>
      <c r="AG636" s="161"/>
      <c r="AH636" s="161"/>
      <c r="AI636" s="161"/>
      <c r="AJ636" s="161"/>
      <c r="AK636" s="161"/>
      <c r="AL636" s="161"/>
      <c r="AM636" s="161"/>
      <c r="AN636" s="161"/>
      <c r="AO636" s="161"/>
      <c r="AP636" s="161"/>
    </row>
    <row r="637" spans="1:42" x14ac:dyDescent="0.2">
      <c r="A637" s="20" t="s">
        <v>299</v>
      </c>
      <c r="B637" s="161"/>
      <c r="C637" s="161"/>
      <c r="D637" s="161"/>
      <c r="E637" s="161"/>
      <c r="F637" s="161"/>
      <c r="G637" s="161"/>
      <c r="H637" s="161"/>
      <c r="I637" s="161"/>
      <c r="J637" s="161"/>
      <c r="K637" s="161"/>
      <c r="L637" s="161"/>
      <c r="M637" s="161"/>
      <c r="N637" s="161"/>
      <c r="O637" s="161"/>
      <c r="P637" s="161"/>
      <c r="Q637" s="161"/>
      <c r="R637" s="161"/>
      <c r="S637" s="161"/>
      <c r="T637" s="161"/>
      <c r="U637" s="161"/>
      <c r="V637" s="161"/>
      <c r="W637" s="161"/>
      <c r="X637" s="161"/>
      <c r="Y637" s="161"/>
      <c r="Z637" s="161"/>
      <c r="AA637" s="161"/>
      <c r="AB637" s="161"/>
      <c r="AC637" s="161"/>
      <c r="AD637" s="161"/>
      <c r="AE637" s="161"/>
      <c r="AF637" s="161"/>
      <c r="AG637" s="161"/>
      <c r="AH637" s="161"/>
      <c r="AI637" s="161"/>
      <c r="AJ637" s="161"/>
      <c r="AK637" s="161"/>
      <c r="AL637" s="161"/>
      <c r="AM637" s="161"/>
      <c r="AN637" s="161"/>
      <c r="AO637" s="161"/>
      <c r="AP637" s="161"/>
    </row>
    <row r="638" spans="1:42" x14ac:dyDescent="0.2">
      <c r="A638" s="4" t="s">
        <v>289</v>
      </c>
      <c r="B638" s="161">
        <v>0</v>
      </c>
      <c r="C638" s="161">
        <f>B641</f>
        <v>0</v>
      </c>
      <c r="D638" s="161">
        <f t="shared" ref="D638" si="310">C641</f>
        <v>0</v>
      </c>
      <c r="E638" s="161">
        <f t="shared" ref="E638" si="311">D641</f>
        <v>0</v>
      </c>
      <c r="F638" s="161">
        <f t="shared" ref="F638" si="312">E641</f>
        <v>0</v>
      </c>
      <c r="G638" s="161">
        <f t="shared" ref="G638" si="313">F641</f>
        <v>0</v>
      </c>
      <c r="H638" s="161">
        <f t="shared" ref="H638" si="314">G641</f>
        <v>0</v>
      </c>
      <c r="I638" s="161">
        <f t="shared" ref="I638" si="315">H641</f>
        <v>0</v>
      </c>
      <c r="J638" s="161">
        <f t="shared" ref="J638" si="316">I641</f>
        <v>0</v>
      </c>
      <c r="K638" s="161">
        <f t="shared" ref="K638" si="317">J641</f>
        <v>0</v>
      </c>
      <c r="L638" s="161">
        <f t="shared" ref="L638" si="318">K641</f>
        <v>0</v>
      </c>
      <c r="M638" s="161">
        <f t="shared" ref="M638" si="319">L641</f>
        <v>0</v>
      </c>
      <c r="N638" s="161">
        <f t="shared" ref="N638" si="320">M641</f>
        <v>0</v>
      </c>
      <c r="O638" s="161">
        <f t="shared" ref="O638" si="321">N641</f>
        <v>0</v>
      </c>
      <c r="P638" s="161">
        <f t="shared" ref="P638" si="322">O641</f>
        <v>0</v>
      </c>
      <c r="Q638" s="161">
        <f t="shared" ref="Q638" si="323">P641</f>
        <v>0</v>
      </c>
      <c r="R638" s="161">
        <f t="shared" ref="R638" si="324">Q641</f>
        <v>0</v>
      </c>
      <c r="S638" s="161">
        <f t="shared" ref="S638" si="325">R641</f>
        <v>0</v>
      </c>
      <c r="T638" s="161">
        <f t="shared" ref="T638" si="326">S641</f>
        <v>0</v>
      </c>
      <c r="U638" s="161">
        <f t="shared" ref="U638" si="327">T641</f>
        <v>0</v>
      </c>
      <c r="V638" s="161">
        <f t="shared" ref="V638" si="328">U641</f>
        <v>0</v>
      </c>
      <c r="W638" s="161">
        <f t="shared" ref="W638" si="329">V641</f>
        <v>0</v>
      </c>
      <c r="X638" s="161">
        <f t="shared" ref="X638" si="330">W641</f>
        <v>0</v>
      </c>
      <c r="Y638" s="161">
        <f t="shared" ref="Y638" si="331">X641</f>
        <v>0</v>
      </c>
      <c r="Z638" s="161">
        <f t="shared" ref="Z638" si="332">Y641</f>
        <v>0</v>
      </c>
      <c r="AA638" s="161">
        <f t="shared" ref="AA638" si="333">Z641</f>
        <v>0</v>
      </c>
      <c r="AB638" s="161">
        <f t="shared" ref="AB638" si="334">AA641</f>
        <v>0</v>
      </c>
      <c r="AC638" s="161">
        <f t="shared" ref="AC638" si="335">AB641</f>
        <v>0</v>
      </c>
      <c r="AD638" s="161">
        <f t="shared" ref="AD638" si="336">AC641</f>
        <v>0</v>
      </c>
      <c r="AE638" s="161">
        <f t="shared" ref="AE638" si="337">AD641</f>
        <v>0</v>
      </c>
      <c r="AF638" s="161">
        <f t="shared" ref="AF638" si="338">AE641</f>
        <v>0</v>
      </c>
      <c r="AG638" s="161">
        <f t="shared" ref="AG638" si="339">AF641</f>
        <v>0</v>
      </c>
      <c r="AH638" s="161">
        <f t="shared" ref="AH638" si="340">AG641</f>
        <v>0</v>
      </c>
      <c r="AI638" s="161">
        <f t="shared" ref="AI638" si="341">AH641</f>
        <v>0</v>
      </c>
      <c r="AJ638" s="161">
        <f t="shared" ref="AJ638" si="342">AI641</f>
        <v>0</v>
      </c>
      <c r="AK638" s="161">
        <f t="shared" ref="AK638" si="343">AJ641</f>
        <v>0</v>
      </c>
      <c r="AL638" s="161">
        <f t="shared" ref="AL638" si="344">AK641</f>
        <v>0</v>
      </c>
      <c r="AM638" s="161">
        <f t="shared" ref="AM638" si="345">AL641</f>
        <v>0</v>
      </c>
      <c r="AN638" s="161">
        <f t="shared" ref="AN638" si="346">AM641</f>
        <v>0</v>
      </c>
      <c r="AO638" s="161">
        <f t="shared" ref="AO638" si="347">AN641</f>
        <v>0</v>
      </c>
      <c r="AP638" s="161">
        <f t="shared" ref="AP638" si="348">AO641</f>
        <v>0</v>
      </c>
    </row>
    <row r="639" spans="1:42" x14ac:dyDescent="0.2">
      <c r="A639" s="4" t="s">
        <v>22</v>
      </c>
      <c r="B639" s="161">
        <f t="shared" ref="B639:AP639" si="349">IF(B$2&lt;analysis_period,B641-B638,0)</f>
        <v>0</v>
      </c>
      <c r="C639" s="161">
        <f t="shared" si="349"/>
        <v>0</v>
      </c>
      <c r="D639" s="161">
        <f t="shared" si="349"/>
        <v>0</v>
      </c>
      <c r="E639" s="161">
        <f t="shared" si="349"/>
        <v>0</v>
      </c>
      <c r="F639" s="161">
        <f t="shared" si="349"/>
        <v>0</v>
      </c>
      <c r="G639" s="161">
        <f t="shared" si="349"/>
        <v>0</v>
      </c>
      <c r="H639" s="161">
        <f t="shared" si="349"/>
        <v>0</v>
      </c>
      <c r="I639" s="161">
        <f t="shared" si="349"/>
        <v>0</v>
      </c>
      <c r="J639" s="161">
        <f t="shared" si="349"/>
        <v>0</v>
      </c>
      <c r="K639" s="161">
        <f t="shared" si="349"/>
        <v>0</v>
      </c>
      <c r="L639" s="161">
        <f t="shared" si="349"/>
        <v>0</v>
      </c>
      <c r="M639" s="161">
        <f t="shared" si="349"/>
        <v>0</v>
      </c>
      <c r="N639" s="161">
        <f t="shared" si="349"/>
        <v>0</v>
      </c>
      <c r="O639" s="161">
        <f t="shared" si="349"/>
        <v>0</v>
      </c>
      <c r="P639" s="161">
        <f t="shared" si="349"/>
        <v>0</v>
      </c>
      <c r="Q639" s="161">
        <f t="shared" si="349"/>
        <v>0</v>
      </c>
      <c r="R639" s="161">
        <f t="shared" si="349"/>
        <v>0</v>
      </c>
      <c r="S639" s="161">
        <f t="shared" si="349"/>
        <v>0</v>
      </c>
      <c r="T639" s="161">
        <f t="shared" si="349"/>
        <v>0</v>
      </c>
      <c r="U639" s="161">
        <f t="shared" si="349"/>
        <v>0</v>
      </c>
      <c r="V639" s="161">
        <f t="shared" si="349"/>
        <v>0</v>
      </c>
      <c r="W639" s="161">
        <f t="shared" si="349"/>
        <v>0</v>
      </c>
      <c r="X639" s="161">
        <f t="shared" si="349"/>
        <v>0</v>
      </c>
      <c r="Y639" s="161">
        <f t="shared" si="349"/>
        <v>0</v>
      </c>
      <c r="Z639" s="161">
        <f t="shared" si="349"/>
        <v>0</v>
      </c>
      <c r="AA639" s="161">
        <f t="shared" si="349"/>
        <v>0</v>
      </c>
      <c r="AB639" s="161">
        <f t="shared" si="349"/>
        <v>0</v>
      </c>
      <c r="AC639" s="161">
        <f t="shared" si="349"/>
        <v>0</v>
      </c>
      <c r="AD639" s="161">
        <f t="shared" si="349"/>
        <v>0</v>
      </c>
      <c r="AE639" s="161">
        <f t="shared" si="349"/>
        <v>0</v>
      </c>
      <c r="AF639" s="161">
        <f t="shared" si="349"/>
        <v>0</v>
      </c>
      <c r="AG639" s="161">
        <f t="shared" si="349"/>
        <v>0</v>
      </c>
      <c r="AH639" s="161">
        <f t="shared" si="349"/>
        <v>0</v>
      </c>
      <c r="AI639" s="161">
        <f t="shared" si="349"/>
        <v>0</v>
      </c>
      <c r="AJ639" s="161">
        <f t="shared" si="349"/>
        <v>0</v>
      </c>
      <c r="AK639" s="161">
        <f t="shared" si="349"/>
        <v>0</v>
      </c>
      <c r="AL639" s="161">
        <f t="shared" si="349"/>
        <v>0</v>
      </c>
      <c r="AM639" s="161">
        <f t="shared" si="349"/>
        <v>0</v>
      </c>
      <c r="AN639" s="161">
        <f t="shared" si="349"/>
        <v>0</v>
      </c>
      <c r="AO639" s="161">
        <f t="shared" si="349"/>
        <v>0</v>
      </c>
      <c r="AP639" s="161">
        <f t="shared" si="349"/>
        <v>0</v>
      </c>
    </row>
    <row r="640" spans="1:42" x14ac:dyDescent="0.2">
      <c r="A640" s="4" t="s">
        <v>290</v>
      </c>
      <c r="B640" s="162">
        <v>0</v>
      </c>
      <c r="C640" s="162">
        <f t="shared" ref="C640:AP640" si="350">IF(C$2=analysis_period,-C638,0)</f>
        <v>0</v>
      </c>
      <c r="D640" s="162">
        <f t="shared" si="350"/>
        <v>0</v>
      </c>
      <c r="E640" s="162">
        <f t="shared" si="350"/>
        <v>0</v>
      </c>
      <c r="F640" s="162">
        <f t="shared" si="350"/>
        <v>0</v>
      </c>
      <c r="G640" s="162">
        <f t="shared" si="350"/>
        <v>0</v>
      </c>
      <c r="H640" s="162">
        <f t="shared" si="350"/>
        <v>0</v>
      </c>
      <c r="I640" s="162">
        <f t="shared" si="350"/>
        <v>0</v>
      </c>
      <c r="J640" s="162">
        <f t="shared" si="350"/>
        <v>0</v>
      </c>
      <c r="K640" s="162">
        <f t="shared" si="350"/>
        <v>0</v>
      </c>
      <c r="L640" s="162">
        <f t="shared" si="350"/>
        <v>0</v>
      </c>
      <c r="M640" s="162">
        <f t="shared" si="350"/>
        <v>0</v>
      </c>
      <c r="N640" s="162">
        <f t="shared" si="350"/>
        <v>0</v>
      </c>
      <c r="O640" s="162">
        <f t="shared" si="350"/>
        <v>0</v>
      </c>
      <c r="P640" s="162">
        <f t="shared" si="350"/>
        <v>0</v>
      </c>
      <c r="Q640" s="162">
        <f t="shared" si="350"/>
        <v>0</v>
      </c>
      <c r="R640" s="162">
        <f t="shared" si="350"/>
        <v>0</v>
      </c>
      <c r="S640" s="162">
        <f t="shared" si="350"/>
        <v>0</v>
      </c>
      <c r="T640" s="162">
        <f t="shared" si="350"/>
        <v>0</v>
      </c>
      <c r="U640" s="162">
        <f t="shared" si="350"/>
        <v>0</v>
      </c>
      <c r="V640" s="162">
        <f t="shared" si="350"/>
        <v>0</v>
      </c>
      <c r="W640" s="162">
        <f t="shared" si="350"/>
        <v>0</v>
      </c>
      <c r="X640" s="162">
        <f t="shared" si="350"/>
        <v>0</v>
      </c>
      <c r="Y640" s="162">
        <f t="shared" si="350"/>
        <v>0</v>
      </c>
      <c r="Z640" s="162">
        <f t="shared" si="350"/>
        <v>0</v>
      </c>
      <c r="AA640" s="162">
        <f t="shared" si="350"/>
        <v>0</v>
      </c>
      <c r="AB640" s="162">
        <f t="shared" si="350"/>
        <v>0</v>
      </c>
      <c r="AC640" s="162">
        <f t="shared" si="350"/>
        <v>0</v>
      </c>
      <c r="AD640" s="162">
        <f t="shared" si="350"/>
        <v>0</v>
      </c>
      <c r="AE640" s="162">
        <f t="shared" si="350"/>
        <v>0</v>
      </c>
      <c r="AF640" s="162">
        <f t="shared" si="350"/>
        <v>0</v>
      </c>
      <c r="AG640" s="162">
        <f t="shared" si="350"/>
        <v>0</v>
      </c>
      <c r="AH640" s="162">
        <f t="shared" si="350"/>
        <v>0</v>
      </c>
      <c r="AI640" s="162">
        <f t="shared" si="350"/>
        <v>0</v>
      </c>
      <c r="AJ640" s="162">
        <f t="shared" si="350"/>
        <v>0</v>
      </c>
      <c r="AK640" s="162">
        <f t="shared" si="350"/>
        <v>0</v>
      </c>
      <c r="AL640" s="162">
        <f t="shared" si="350"/>
        <v>0</v>
      </c>
      <c r="AM640" s="162">
        <f t="shared" si="350"/>
        <v>0</v>
      </c>
      <c r="AN640" s="162">
        <f t="shared" si="350"/>
        <v>0</v>
      </c>
      <c r="AO640" s="162">
        <f t="shared" si="350"/>
        <v>0</v>
      </c>
      <c r="AP640" s="162">
        <f t="shared" si="350"/>
        <v>0</v>
      </c>
    </row>
    <row r="641" spans="1:42" x14ac:dyDescent="0.2">
      <c r="A641" s="4" t="s">
        <v>251</v>
      </c>
      <c r="B641" s="161">
        <f t="shared" ref="B641:AP641" si="351">(months_receivables_reserve/12)*SUM(C29,C31:C33)</f>
        <v>0</v>
      </c>
      <c r="C641" s="161">
        <f t="shared" si="351"/>
        <v>0</v>
      </c>
      <c r="D641" s="161">
        <f t="shared" si="351"/>
        <v>0</v>
      </c>
      <c r="E641" s="161">
        <f t="shared" si="351"/>
        <v>0</v>
      </c>
      <c r="F641" s="161">
        <f t="shared" si="351"/>
        <v>0</v>
      </c>
      <c r="G641" s="161">
        <f t="shared" si="351"/>
        <v>0</v>
      </c>
      <c r="H641" s="161">
        <f t="shared" si="351"/>
        <v>0</v>
      </c>
      <c r="I641" s="161">
        <f t="shared" si="351"/>
        <v>0</v>
      </c>
      <c r="J641" s="161">
        <f t="shared" si="351"/>
        <v>0</v>
      </c>
      <c r="K641" s="161">
        <f t="shared" si="351"/>
        <v>0</v>
      </c>
      <c r="L641" s="161">
        <f t="shared" si="351"/>
        <v>0</v>
      </c>
      <c r="M641" s="161">
        <f t="shared" si="351"/>
        <v>0</v>
      </c>
      <c r="N641" s="161">
        <f t="shared" si="351"/>
        <v>0</v>
      </c>
      <c r="O641" s="161">
        <f t="shared" si="351"/>
        <v>0</v>
      </c>
      <c r="P641" s="161">
        <f t="shared" si="351"/>
        <v>0</v>
      </c>
      <c r="Q641" s="161">
        <f t="shared" si="351"/>
        <v>0</v>
      </c>
      <c r="R641" s="161">
        <f t="shared" si="351"/>
        <v>0</v>
      </c>
      <c r="S641" s="161">
        <f t="shared" si="351"/>
        <v>0</v>
      </c>
      <c r="T641" s="161">
        <f t="shared" si="351"/>
        <v>0</v>
      </c>
      <c r="U641" s="161">
        <f t="shared" si="351"/>
        <v>0</v>
      </c>
      <c r="V641" s="161">
        <f t="shared" si="351"/>
        <v>0</v>
      </c>
      <c r="W641" s="161">
        <f t="shared" si="351"/>
        <v>0</v>
      </c>
      <c r="X641" s="161">
        <f t="shared" si="351"/>
        <v>0</v>
      </c>
      <c r="Y641" s="161">
        <f t="shared" si="351"/>
        <v>0</v>
      </c>
      <c r="Z641" s="161">
        <f t="shared" si="351"/>
        <v>0</v>
      </c>
      <c r="AA641" s="161">
        <f t="shared" si="351"/>
        <v>0</v>
      </c>
      <c r="AB641" s="161">
        <f t="shared" si="351"/>
        <v>0</v>
      </c>
      <c r="AC641" s="161">
        <f t="shared" si="351"/>
        <v>0</v>
      </c>
      <c r="AD641" s="161">
        <f t="shared" si="351"/>
        <v>0</v>
      </c>
      <c r="AE641" s="161">
        <f t="shared" si="351"/>
        <v>0</v>
      </c>
      <c r="AF641" s="161">
        <f t="shared" si="351"/>
        <v>0</v>
      </c>
      <c r="AG641" s="161">
        <f t="shared" si="351"/>
        <v>0</v>
      </c>
      <c r="AH641" s="161">
        <f t="shared" si="351"/>
        <v>0</v>
      </c>
      <c r="AI641" s="161">
        <f t="shared" si="351"/>
        <v>0</v>
      </c>
      <c r="AJ641" s="161">
        <f t="shared" si="351"/>
        <v>0</v>
      </c>
      <c r="AK641" s="161">
        <f t="shared" si="351"/>
        <v>0</v>
      </c>
      <c r="AL641" s="161">
        <f t="shared" si="351"/>
        <v>0</v>
      </c>
      <c r="AM641" s="161">
        <f t="shared" si="351"/>
        <v>0</v>
      </c>
      <c r="AN641" s="161">
        <f t="shared" si="351"/>
        <v>0</v>
      </c>
      <c r="AO641" s="161">
        <f t="shared" si="351"/>
        <v>0</v>
      </c>
      <c r="AP641" s="161">
        <f t="shared" si="351"/>
        <v>0</v>
      </c>
    </row>
    <row r="642" spans="1:42" x14ac:dyDescent="0.2">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5"/>
    </row>
    <row r="643" spans="1:42" x14ac:dyDescent="0.2">
      <c r="A643" s="20" t="s">
        <v>291</v>
      </c>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5"/>
    </row>
    <row r="644" spans="1:42" x14ac:dyDescent="0.2">
      <c r="A644" s="4" t="s">
        <v>289</v>
      </c>
      <c r="B644" s="161">
        <v>0</v>
      </c>
      <c r="C644" s="161">
        <f>B647</f>
        <v>0</v>
      </c>
      <c r="D644" s="161">
        <f t="shared" ref="D644:AP644" si="352">C647</f>
        <v>5086.7057555055571</v>
      </c>
      <c r="E644" s="161">
        <f t="shared" si="352"/>
        <v>10173.411511011114</v>
      </c>
      <c r="F644" s="161">
        <f t="shared" si="352"/>
        <v>15260.11726651667</v>
      </c>
      <c r="G644" s="161">
        <f t="shared" si="352"/>
        <v>20346.823022022229</v>
      </c>
      <c r="H644" s="161">
        <f t="shared" si="352"/>
        <v>25433.528777527787</v>
      </c>
      <c r="I644" s="161">
        <f t="shared" si="352"/>
        <v>30520.234533033345</v>
      </c>
      <c r="J644" s="161">
        <f t="shared" si="352"/>
        <v>35606.940288538899</v>
      </c>
      <c r="K644" s="161">
        <f t="shared" si="352"/>
        <v>40693.646044044457</v>
      </c>
      <c r="L644" s="161">
        <f t="shared" si="352"/>
        <v>45780.351799550015</v>
      </c>
      <c r="M644" s="161">
        <f t="shared" si="352"/>
        <v>50867.057555055573</v>
      </c>
      <c r="N644" s="161">
        <f t="shared" si="352"/>
        <v>55953.763310561131</v>
      </c>
      <c r="O644" s="161">
        <f t="shared" si="352"/>
        <v>61040.469066066689</v>
      </c>
      <c r="P644" s="161">
        <f t="shared" si="352"/>
        <v>66127.174821572247</v>
      </c>
      <c r="Q644" s="161">
        <f t="shared" si="352"/>
        <v>71213.880577077798</v>
      </c>
      <c r="R644" s="161">
        <f t="shared" si="352"/>
        <v>0</v>
      </c>
      <c r="S644" s="161">
        <f t="shared" si="352"/>
        <v>0</v>
      </c>
      <c r="T644" s="161">
        <f t="shared" si="352"/>
        <v>0</v>
      </c>
      <c r="U644" s="161">
        <f t="shared" si="352"/>
        <v>0</v>
      </c>
      <c r="V644" s="161">
        <f t="shared" si="352"/>
        <v>0</v>
      </c>
      <c r="W644" s="161">
        <f t="shared" si="352"/>
        <v>0</v>
      </c>
      <c r="X644" s="161">
        <f t="shared" si="352"/>
        <v>0</v>
      </c>
      <c r="Y644" s="161">
        <f t="shared" si="352"/>
        <v>0</v>
      </c>
      <c r="Z644" s="161">
        <f t="shared" si="352"/>
        <v>0</v>
      </c>
      <c r="AA644" s="161">
        <f t="shared" si="352"/>
        <v>0</v>
      </c>
      <c r="AB644" s="161">
        <f t="shared" si="352"/>
        <v>0</v>
      </c>
      <c r="AC644" s="161">
        <f t="shared" si="352"/>
        <v>0</v>
      </c>
      <c r="AD644" s="161">
        <f t="shared" si="352"/>
        <v>0</v>
      </c>
      <c r="AE644" s="161">
        <f t="shared" si="352"/>
        <v>0</v>
      </c>
      <c r="AF644" s="161">
        <f t="shared" si="352"/>
        <v>0</v>
      </c>
      <c r="AG644" s="161">
        <f t="shared" si="352"/>
        <v>0</v>
      </c>
      <c r="AH644" s="161">
        <f t="shared" si="352"/>
        <v>0</v>
      </c>
      <c r="AI644" s="161">
        <f t="shared" si="352"/>
        <v>0</v>
      </c>
      <c r="AJ644" s="161">
        <f t="shared" si="352"/>
        <v>0</v>
      </c>
      <c r="AK644" s="161">
        <f t="shared" si="352"/>
        <v>0</v>
      </c>
      <c r="AL644" s="161">
        <f t="shared" si="352"/>
        <v>0</v>
      </c>
      <c r="AM644" s="161">
        <f t="shared" si="352"/>
        <v>0</v>
      </c>
      <c r="AN644" s="161">
        <f t="shared" si="352"/>
        <v>0</v>
      </c>
      <c r="AO644" s="161">
        <f t="shared" si="352"/>
        <v>0</v>
      </c>
      <c r="AP644" s="161">
        <f t="shared" si="352"/>
        <v>0</v>
      </c>
    </row>
    <row r="645" spans="1:42" x14ac:dyDescent="0.2">
      <c r="A645" s="4" t="s">
        <v>71</v>
      </c>
      <c r="B645" s="161">
        <v>0</v>
      </c>
      <c r="C645" s="161">
        <f>C673</f>
        <v>5086.7057555055571</v>
      </c>
      <c r="D645" s="161">
        <f t="shared" ref="D645:AP645" si="353">D673</f>
        <v>5086.7057555055571</v>
      </c>
      <c r="E645" s="161">
        <f t="shared" si="353"/>
        <v>5086.7057555055571</v>
      </c>
      <c r="F645" s="161">
        <f t="shared" si="353"/>
        <v>5086.7057555055571</v>
      </c>
      <c r="G645" s="161">
        <f t="shared" si="353"/>
        <v>5086.7057555055571</v>
      </c>
      <c r="H645" s="161">
        <f t="shared" si="353"/>
        <v>5086.7057555055571</v>
      </c>
      <c r="I645" s="161">
        <f t="shared" si="353"/>
        <v>5086.7057555055571</v>
      </c>
      <c r="J645" s="161">
        <f t="shared" si="353"/>
        <v>5086.7057555055571</v>
      </c>
      <c r="K645" s="161">
        <f t="shared" si="353"/>
        <v>5086.7057555055571</v>
      </c>
      <c r="L645" s="161">
        <f t="shared" si="353"/>
        <v>5086.7057555055571</v>
      </c>
      <c r="M645" s="161">
        <f t="shared" si="353"/>
        <v>5086.7057555055571</v>
      </c>
      <c r="N645" s="161">
        <f t="shared" si="353"/>
        <v>5086.7057555055571</v>
      </c>
      <c r="O645" s="161">
        <f t="shared" si="353"/>
        <v>5086.7057555055571</v>
      </c>
      <c r="P645" s="161">
        <f t="shared" si="353"/>
        <v>5086.7057555055571</v>
      </c>
      <c r="Q645" s="161">
        <f t="shared" si="353"/>
        <v>5086.7057555055571</v>
      </c>
      <c r="R645" s="161">
        <f t="shared" si="353"/>
        <v>0</v>
      </c>
      <c r="S645" s="161">
        <f t="shared" si="353"/>
        <v>0</v>
      </c>
      <c r="T645" s="161">
        <f t="shared" si="353"/>
        <v>0</v>
      </c>
      <c r="U645" s="161">
        <f t="shared" si="353"/>
        <v>0</v>
      </c>
      <c r="V645" s="161">
        <f t="shared" si="353"/>
        <v>0</v>
      </c>
      <c r="W645" s="161">
        <f t="shared" si="353"/>
        <v>0</v>
      </c>
      <c r="X645" s="161">
        <f t="shared" si="353"/>
        <v>0</v>
      </c>
      <c r="Y645" s="161">
        <f t="shared" si="353"/>
        <v>0</v>
      </c>
      <c r="Z645" s="161">
        <f t="shared" si="353"/>
        <v>0</v>
      </c>
      <c r="AA645" s="161">
        <f t="shared" si="353"/>
        <v>0</v>
      </c>
      <c r="AB645" s="161">
        <f t="shared" si="353"/>
        <v>0</v>
      </c>
      <c r="AC645" s="161">
        <f t="shared" si="353"/>
        <v>0</v>
      </c>
      <c r="AD645" s="161">
        <f t="shared" si="353"/>
        <v>0</v>
      </c>
      <c r="AE645" s="161">
        <f t="shared" si="353"/>
        <v>0</v>
      </c>
      <c r="AF645" s="161">
        <f t="shared" si="353"/>
        <v>0</v>
      </c>
      <c r="AG645" s="161">
        <f t="shared" si="353"/>
        <v>0</v>
      </c>
      <c r="AH645" s="161">
        <f t="shared" si="353"/>
        <v>0</v>
      </c>
      <c r="AI645" s="161">
        <f t="shared" si="353"/>
        <v>0</v>
      </c>
      <c r="AJ645" s="161">
        <f t="shared" si="353"/>
        <v>0</v>
      </c>
      <c r="AK645" s="161">
        <f t="shared" si="353"/>
        <v>0</v>
      </c>
      <c r="AL645" s="161">
        <f t="shared" si="353"/>
        <v>0</v>
      </c>
      <c r="AM645" s="161">
        <f t="shared" si="353"/>
        <v>0</v>
      </c>
      <c r="AN645" s="161">
        <f t="shared" si="353"/>
        <v>0</v>
      </c>
      <c r="AO645" s="161">
        <f t="shared" si="353"/>
        <v>0</v>
      </c>
      <c r="AP645" s="161">
        <f t="shared" si="353"/>
        <v>0</v>
      </c>
    </row>
    <row r="646" spans="1:42" x14ac:dyDescent="0.2">
      <c r="A646" s="4" t="s">
        <v>290</v>
      </c>
      <c r="B646" s="162">
        <v>0</v>
      </c>
      <c r="C646" s="162">
        <f>-C661</f>
        <v>0</v>
      </c>
      <c r="D646" s="162">
        <f t="shared" ref="D646:AP646" si="354">-D661</f>
        <v>0</v>
      </c>
      <c r="E646" s="162">
        <f t="shared" si="354"/>
        <v>0</v>
      </c>
      <c r="F646" s="162">
        <f t="shared" si="354"/>
        <v>0</v>
      </c>
      <c r="G646" s="162">
        <f t="shared" si="354"/>
        <v>0</v>
      </c>
      <c r="H646" s="162">
        <f t="shared" si="354"/>
        <v>0</v>
      </c>
      <c r="I646" s="162">
        <f t="shared" si="354"/>
        <v>0</v>
      </c>
      <c r="J646" s="162">
        <f t="shared" si="354"/>
        <v>0</v>
      </c>
      <c r="K646" s="162">
        <f t="shared" si="354"/>
        <v>0</v>
      </c>
      <c r="L646" s="162">
        <f t="shared" si="354"/>
        <v>0</v>
      </c>
      <c r="M646" s="162">
        <f t="shared" si="354"/>
        <v>0</v>
      </c>
      <c r="N646" s="162">
        <f t="shared" si="354"/>
        <v>0</v>
      </c>
      <c r="O646" s="162">
        <f t="shared" si="354"/>
        <v>0</v>
      </c>
      <c r="P646" s="162">
        <f t="shared" si="354"/>
        <v>0</v>
      </c>
      <c r="Q646" s="162">
        <f t="shared" si="354"/>
        <v>-76300.586332583363</v>
      </c>
      <c r="R646" s="162">
        <f t="shared" si="354"/>
        <v>0</v>
      </c>
      <c r="S646" s="162">
        <f t="shared" si="354"/>
        <v>0</v>
      </c>
      <c r="T646" s="162">
        <f t="shared" si="354"/>
        <v>0</v>
      </c>
      <c r="U646" s="162">
        <f t="shared" si="354"/>
        <v>0</v>
      </c>
      <c r="V646" s="162">
        <f t="shared" si="354"/>
        <v>0</v>
      </c>
      <c r="W646" s="162">
        <f t="shared" si="354"/>
        <v>0</v>
      </c>
      <c r="X646" s="162">
        <f t="shared" si="354"/>
        <v>0</v>
      </c>
      <c r="Y646" s="162">
        <f t="shared" si="354"/>
        <v>0</v>
      </c>
      <c r="Z646" s="162">
        <f t="shared" si="354"/>
        <v>0</v>
      </c>
      <c r="AA646" s="162">
        <f t="shared" si="354"/>
        <v>0</v>
      </c>
      <c r="AB646" s="162">
        <f t="shared" si="354"/>
        <v>0</v>
      </c>
      <c r="AC646" s="162">
        <f t="shared" si="354"/>
        <v>0</v>
      </c>
      <c r="AD646" s="162">
        <f t="shared" si="354"/>
        <v>0</v>
      </c>
      <c r="AE646" s="162">
        <f t="shared" si="354"/>
        <v>0</v>
      </c>
      <c r="AF646" s="162">
        <f t="shared" si="354"/>
        <v>0</v>
      </c>
      <c r="AG646" s="162">
        <f t="shared" si="354"/>
        <v>0</v>
      </c>
      <c r="AH646" s="162">
        <f t="shared" si="354"/>
        <v>0</v>
      </c>
      <c r="AI646" s="162">
        <f t="shared" si="354"/>
        <v>0</v>
      </c>
      <c r="AJ646" s="162">
        <f t="shared" si="354"/>
        <v>0</v>
      </c>
      <c r="AK646" s="162">
        <f t="shared" si="354"/>
        <v>0</v>
      </c>
      <c r="AL646" s="162">
        <f t="shared" si="354"/>
        <v>0</v>
      </c>
      <c r="AM646" s="162">
        <f t="shared" si="354"/>
        <v>0</v>
      </c>
      <c r="AN646" s="162">
        <f t="shared" si="354"/>
        <v>0</v>
      </c>
      <c r="AO646" s="162">
        <f t="shared" si="354"/>
        <v>0</v>
      </c>
      <c r="AP646" s="162">
        <f t="shared" si="354"/>
        <v>0</v>
      </c>
    </row>
    <row r="647" spans="1:42" x14ac:dyDescent="0.2">
      <c r="A647" s="4" t="s">
        <v>251</v>
      </c>
      <c r="B647" s="161">
        <f>SUM(B644:B646)</f>
        <v>0</v>
      </c>
      <c r="C647" s="161">
        <f>SUM(C644:C646)</f>
        <v>5086.7057555055571</v>
      </c>
      <c r="D647" s="161">
        <f t="shared" ref="D647:AP647" si="355">SUM(D644:D646)</f>
        <v>10173.411511011114</v>
      </c>
      <c r="E647" s="161">
        <f t="shared" si="355"/>
        <v>15260.11726651667</v>
      </c>
      <c r="F647" s="161">
        <f t="shared" si="355"/>
        <v>20346.823022022229</v>
      </c>
      <c r="G647" s="161">
        <f t="shared" si="355"/>
        <v>25433.528777527787</v>
      </c>
      <c r="H647" s="161">
        <f t="shared" si="355"/>
        <v>30520.234533033345</v>
      </c>
      <c r="I647" s="161">
        <f t="shared" si="355"/>
        <v>35606.940288538899</v>
      </c>
      <c r="J647" s="161">
        <f t="shared" si="355"/>
        <v>40693.646044044457</v>
      </c>
      <c r="K647" s="161">
        <f t="shared" si="355"/>
        <v>45780.351799550015</v>
      </c>
      <c r="L647" s="161">
        <f t="shared" si="355"/>
        <v>50867.057555055573</v>
      </c>
      <c r="M647" s="161">
        <f t="shared" si="355"/>
        <v>55953.763310561131</v>
      </c>
      <c r="N647" s="161">
        <f t="shared" si="355"/>
        <v>61040.469066066689</v>
      </c>
      <c r="O647" s="161">
        <f t="shared" si="355"/>
        <v>66127.174821572247</v>
      </c>
      <c r="P647" s="161">
        <f t="shared" si="355"/>
        <v>71213.880577077798</v>
      </c>
      <c r="Q647" s="161">
        <f t="shared" si="355"/>
        <v>0</v>
      </c>
      <c r="R647" s="161">
        <f t="shared" si="355"/>
        <v>0</v>
      </c>
      <c r="S647" s="161">
        <f t="shared" si="355"/>
        <v>0</v>
      </c>
      <c r="T647" s="161">
        <f t="shared" si="355"/>
        <v>0</v>
      </c>
      <c r="U647" s="161">
        <f t="shared" si="355"/>
        <v>0</v>
      </c>
      <c r="V647" s="161">
        <f t="shared" si="355"/>
        <v>0</v>
      </c>
      <c r="W647" s="161">
        <f t="shared" si="355"/>
        <v>0</v>
      </c>
      <c r="X647" s="161">
        <f t="shared" si="355"/>
        <v>0</v>
      </c>
      <c r="Y647" s="161">
        <f t="shared" si="355"/>
        <v>0</v>
      </c>
      <c r="Z647" s="161">
        <f t="shared" si="355"/>
        <v>0</v>
      </c>
      <c r="AA647" s="161">
        <f t="shared" si="355"/>
        <v>0</v>
      </c>
      <c r="AB647" s="161">
        <f t="shared" si="355"/>
        <v>0</v>
      </c>
      <c r="AC647" s="161">
        <f t="shared" si="355"/>
        <v>0</v>
      </c>
      <c r="AD647" s="161">
        <f t="shared" si="355"/>
        <v>0</v>
      </c>
      <c r="AE647" s="161">
        <f t="shared" si="355"/>
        <v>0</v>
      </c>
      <c r="AF647" s="161">
        <f t="shared" si="355"/>
        <v>0</v>
      </c>
      <c r="AG647" s="161">
        <f t="shared" si="355"/>
        <v>0</v>
      </c>
      <c r="AH647" s="161">
        <f t="shared" si="355"/>
        <v>0</v>
      </c>
      <c r="AI647" s="161">
        <f t="shared" si="355"/>
        <v>0</v>
      </c>
      <c r="AJ647" s="161">
        <f t="shared" si="355"/>
        <v>0</v>
      </c>
      <c r="AK647" s="161">
        <f t="shared" si="355"/>
        <v>0</v>
      </c>
      <c r="AL647" s="161">
        <f t="shared" si="355"/>
        <v>0</v>
      </c>
      <c r="AM647" s="161">
        <f t="shared" si="355"/>
        <v>0</v>
      </c>
      <c r="AN647" s="161">
        <f t="shared" si="355"/>
        <v>0</v>
      </c>
      <c r="AO647" s="161">
        <f t="shared" si="355"/>
        <v>0</v>
      </c>
      <c r="AP647" s="161">
        <f t="shared" si="355"/>
        <v>0</v>
      </c>
    </row>
    <row r="648" spans="1:42" x14ac:dyDescent="0.2">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5"/>
    </row>
    <row r="649" spans="1:42" x14ac:dyDescent="0.2">
      <c r="A649" s="4" t="s">
        <v>292</v>
      </c>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5"/>
    </row>
    <row r="650" spans="1:42" x14ac:dyDescent="0.2">
      <c r="A650" s="4" t="s">
        <v>293</v>
      </c>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5"/>
    </row>
    <row r="651" spans="1:42" x14ac:dyDescent="0.2">
      <c r="A651" s="4">
        <v>1</v>
      </c>
      <c r="B651" s="176">
        <f t="shared" ref="B651:B660" si="356">SUM(C651:AP651)</f>
        <v>76300.586332583363</v>
      </c>
      <c r="C651" s="161">
        <f t="shared" ref="C651:AP651" si="357">IF(C$2&gt;analysis_period,0,IF(C$2=equip1_reserve_freq*$A651,equip1_reserve_cost*system_capacity*1000*(1+inflation_rate/100)^B$2,0))</f>
        <v>0</v>
      </c>
      <c r="D651" s="161">
        <f t="shared" si="357"/>
        <v>0</v>
      </c>
      <c r="E651" s="161">
        <f t="shared" si="357"/>
        <v>0</v>
      </c>
      <c r="F651" s="161">
        <f t="shared" si="357"/>
        <v>0</v>
      </c>
      <c r="G651" s="161">
        <f t="shared" si="357"/>
        <v>0</v>
      </c>
      <c r="H651" s="161">
        <f t="shared" si="357"/>
        <v>0</v>
      </c>
      <c r="I651" s="161">
        <f t="shared" si="357"/>
        <v>0</v>
      </c>
      <c r="J651" s="161">
        <f t="shared" si="357"/>
        <v>0</v>
      </c>
      <c r="K651" s="161">
        <f t="shared" si="357"/>
        <v>0</v>
      </c>
      <c r="L651" s="161">
        <f t="shared" si="357"/>
        <v>0</v>
      </c>
      <c r="M651" s="161">
        <f t="shared" si="357"/>
        <v>0</v>
      </c>
      <c r="N651" s="161">
        <f t="shared" si="357"/>
        <v>0</v>
      </c>
      <c r="O651" s="161">
        <f t="shared" si="357"/>
        <v>0</v>
      </c>
      <c r="P651" s="161">
        <f t="shared" si="357"/>
        <v>0</v>
      </c>
      <c r="Q651" s="161">
        <f t="shared" si="357"/>
        <v>76300.586332583363</v>
      </c>
      <c r="R651" s="161">
        <f t="shared" si="357"/>
        <v>0</v>
      </c>
      <c r="S651" s="161">
        <f t="shared" si="357"/>
        <v>0</v>
      </c>
      <c r="T651" s="161">
        <f t="shared" si="357"/>
        <v>0</v>
      </c>
      <c r="U651" s="161">
        <f t="shared" si="357"/>
        <v>0</v>
      </c>
      <c r="V651" s="161">
        <f t="shared" si="357"/>
        <v>0</v>
      </c>
      <c r="W651" s="161">
        <f t="shared" si="357"/>
        <v>0</v>
      </c>
      <c r="X651" s="161">
        <f t="shared" si="357"/>
        <v>0</v>
      </c>
      <c r="Y651" s="161">
        <f t="shared" si="357"/>
        <v>0</v>
      </c>
      <c r="Z651" s="161">
        <f t="shared" si="357"/>
        <v>0</v>
      </c>
      <c r="AA651" s="161">
        <f t="shared" si="357"/>
        <v>0</v>
      </c>
      <c r="AB651" s="161">
        <f t="shared" si="357"/>
        <v>0</v>
      </c>
      <c r="AC651" s="161">
        <f t="shared" si="357"/>
        <v>0</v>
      </c>
      <c r="AD651" s="161">
        <f t="shared" si="357"/>
        <v>0</v>
      </c>
      <c r="AE651" s="161">
        <f t="shared" si="357"/>
        <v>0</v>
      </c>
      <c r="AF651" s="161">
        <f t="shared" si="357"/>
        <v>0</v>
      </c>
      <c r="AG651" s="161">
        <f t="shared" si="357"/>
        <v>0</v>
      </c>
      <c r="AH651" s="161">
        <f t="shared" si="357"/>
        <v>0</v>
      </c>
      <c r="AI651" s="161">
        <f t="shared" si="357"/>
        <v>0</v>
      </c>
      <c r="AJ651" s="161">
        <f t="shared" si="357"/>
        <v>0</v>
      </c>
      <c r="AK651" s="161">
        <f t="shared" si="357"/>
        <v>0</v>
      </c>
      <c r="AL651" s="161">
        <f t="shared" si="357"/>
        <v>0</v>
      </c>
      <c r="AM651" s="161">
        <f t="shared" si="357"/>
        <v>0</v>
      </c>
      <c r="AN651" s="161">
        <f t="shared" si="357"/>
        <v>0</v>
      </c>
      <c r="AO651" s="161">
        <f t="shared" si="357"/>
        <v>0</v>
      </c>
      <c r="AP651" s="161">
        <f t="shared" si="357"/>
        <v>0</v>
      </c>
    </row>
    <row r="652" spans="1:42" x14ac:dyDescent="0.2">
      <c r="A652" s="4">
        <f>A651+1</f>
        <v>2</v>
      </c>
      <c r="B652" s="176">
        <f t="shared" si="356"/>
        <v>0</v>
      </c>
      <c r="C652" s="161">
        <f t="shared" ref="C652:AP652" si="358">IF(C$2&gt;analysis_period,0,IF(C$2=equip1_reserve_freq*$A652,equip1_reserve_cost*system_capacity*1000*(1+inflation_rate/100)^B$2,0))</f>
        <v>0</v>
      </c>
      <c r="D652" s="161">
        <f t="shared" si="358"/>
        <v>0</v>
      </c>
      <c r="E652" s="161">
        <f t="shared" si="358"/>
        <v>0</v>
      </c>
      <c r="F652" s="161">
        <f t="shared" si="358"/>
        <v>0</v>
      </c>
      <c r="G652" s="161">
        <f t="shared" si="358"/>
        <v>0</v>
      </c>
      <c r="H652" s="161">
        <f t="shared" si="358"/>
        <v>0</v>
      </c>
      <c r="I652" s="161">
        <f t="shared" si="358"/>
        <v>0</v>
      </c>
      <c r="J652" s="161">
        <f t="shared" si="358"/>
        <v>0</v>
      </c>
      <c r="K652" s="161">
        <f t="shared" si="358"/>
        <v>0</v>
      </c>
      <c r="L652" s="161">
        <f t="shared" si="358"/>
        <v>0</v>
      </c>
      <c r="M652" s="161">
        <f t="shared" si="358"/>
        <v>0</v>
      </c>
      <c r="N652" s="161">
        <f t="shared" si="358"/>
        <v>0</v>
      </c>
      <c r="O652" s="161">
        <f t="shared" si="358"/>
        <v>0</v>
      </c>
      <c r="P652" s="161">
        <f t="shared" si="358"/>
        <v>0</v>
      </c>
      <c r="Q652" s="161">
        <f t="shared" si="358"/>
        <v>0</v>
      </c>
      <c r="R652" s="161">
        <f t="shared" si="358"/>
        <v>0</v>
      </c>
      <c r="S652" s="161">
        <f t="shared" si="358"/>
        <v>0</v>
      </c>
      <c r="T652" s="161">
        <f t="shared" si="358"/>
        <v>0</v>
      </c>
      <c r="U652" s="161">
        <f t="shared" si="358"/>
        <v>0</v>
      </c>
      <c r="V652" s="161">
        <f t="shared" si="358"/>
        <v>0</v>
      </c>
      <c r="W652" s="161">
        <f t="shared" si="358"/>
        <v>0</v>
      </c>
      <c r="X652" s="161">
        <f t="shared" si="358"/>
        <v>0</v>
      </c>
      <c r="Y652" s="161">
        <f t="shared" si="358"/>
        <v>0</v>
      </c>
      <c r="Z652" s="161">
        <f t="shared" si="358"/>
        <v>0</v>
      </c>
      <c r="AA652" s="161">
        <f t="shared" si="358"/>
        <v>0</v>
      </c>
      <c r="AB652" s="161">
        <f t="shared" si="358"/>
        <v>0</v>
      </c>
      <c r="AC652" s="161">
        <f t="shared" si="358"/>
        <v>0</v>
      </c>
      <c r="AD652" s="161">
        <f t="shared" si="358"/>
        <v>0</v>
      </c>
      <c r="AE652" s="161">
        <f t="shared" si="358"/>
        <v>0</v>
      </c>
      <c r="AF652" s="161">
        <f t="shared" si="358"/>
        <v>0</v>
      </c>
      <c r="AG652" s="161">
        <f t="shared" si="358"/>
        <v>0</v>
      </c>
      <c r="AH652" s="161">
        <f t="shared" si="358"/>
        <v>0</v>
      </c>
      <c r="AI652" s="161">
        <f t="shared" si="358"/>
        <v>0</v>
      </c>
      <c r="AJ652" s="161">
        <f t="shared" si="358"/>
        <v>0</v>
      </c>
      <c r="AK652" s="161">
        <f t="shared" si="358"/>
        <v>0</v>
      </c>
      <c r="AL652" s="161">
        <f t="shared" si="358"/>
        <v>0</v>
      </c>
      <c r="AM652" s="161">
        <f t="shared" si="358"/>
        <v>0</v>
      </c>
      <c r="AN652" s="161">
        <f t="shared" si="358"/>
        <v>0</v>
      </c>
      <c r="AO652" s="161">
        <f t="shared" si="358"/>
        <v>0</v>
      </c>
      <c r="AP652" s="161">
        <f t="shared" si="358"/>
        <v>0</v>
      </c>
    </row>
    <row r="653" spans="1:42" x14ac:dyDescent="0.2">
      <c r="A653" s="4">
        <f t="shared" ref="A653:A660" si="359">A652+1</f>
        <v>3</v>
      </c>
      <c r="B653" s="176">
        <f t="shared" si="356"/>
        <v>0</v>
      </c>
      <c r="C653" s="161">
        <f t="shared" ref="C653:AP653" si="360">IF(C$2&gt;analysis_period,0,IF(C$2=equip1_reserve_freq*$A653,equip1_reserve_cost*system_capacity*1000*(1+inflation_rate/100)^B$2,0))</f>
        <v>0</v>
      </c>
      <c r="D653" s="161">
        <f t="shared" si="360"/>
        <v>0</v>
      </c>
      <c r="E653" s="161">
        <f t="shared" si="360"/>
        <v>0</v>
      </c>
      <c r="F653" s="161">
        <f t="shared" si="360"/>
        <v>0</v>
      </c>
      <c r="G653" s="161">
        <f t="shared" si="360"/>
        <v>0</v>
      </c>
      <c r="H653" s="161">
        <f t="shared" si="360"/>
        <v>0</v>
      </c>
      <c r="I653" s="161">
        <f t="shared" si="360"/>
        <v>0</v>
      </c>
      <c r="J653" s="161">
        <f t="shared" si="360"/>
        <v>0</v>
      </c>
      <c r="K653" s="161">
        <f t="shared" si="360"/>
        <v>0</v>
      </c>
      <c r="L653" s="161">
        <f t="shared" si="360"/>
        <v>0</v>
      </c>
      <c r="M653" s="161">
        <f t="shared" si="360"/>
        <v>0</v>
      </c>
      <c r="N653" s="161">
        <f t="shared" si="360"/>
        <v>0</v>
      </c>
      <c r="O653" s="161">
        <f t="shared" si="360"/>
        <v>0</v>
      </c>
      <c r="P653" s="161">
        <f t="shared" si="360"/>
        <v>0</v>
      </c>
      <c r="Q653" s="161">
        <f t="shared" si="360"/>
        <v>0</v>
      </c>
      <c r="R653" s="161">
        <f t="shared" si="360"/>
        <v>0</v>
      </c>
      <c r="S653" s="161">
        <f t="shared" si="360"/>
        <v>0</v>
      </c>
      <c r="T653" s="161">
        <f t="shared" si="360"/>
        <v>0</v>
      </c>
      <c r="U653" s="161">
        <f t="shared" si="360"/>
        <v>0</v>
      </c>
      <c r="V653" s="161">
        <f t="shared" si="360"/>
        <v>0</v>
      </c>
      <c r="W653" s="161">
        <f t="shared" si="360"/>
        <v>0</v>
      </c>
      <c r="X653" s="161">
        <f t="shared" si="360"/>
        <v>0</v>
      </c>
      <c r="Y653" s="161">
        <f t="shared" si="360"/>
        <v>0</v>
      </c>
      <c r="Z653" s="161">
        <f t="shared" si="360"/>
        <v>0</v>
      </c>
      <c r="AA653" s="161">
        <f t="shared" si="360"/>
        <v>0</v>
      </c>
      <c r="AB653" s="161">
        <f t="shared" si="360"/>
        <v>0</v>
      </c>
      <c r="AC653" s="161">
        <f t="shared" si="360"/>
        <v>0</v>
      </c>
      <c r="AD653" s="161">
        <f t="shared" si="360"/>
        <v>0</v>
      </c>
      <c r="AE653" s="161">
        <f t="shared" si="360"/>
        <v>0</v>
      </c>
      <c r="AF653" s="161">
        <f t="shared" si="360"/>
        <v>0</v>
      </c>
      <c r="AG653" s="161">
        <f t="shared" si="360"/>
        <v>0</v>
      </c>
      <c r="AH653" s="161">
        <f t="shared" si="360"/>
        <v>0</v>
      </c>
      <c r="AI653" s="161">
        <f t="shared" si="360"/>
        <v>0</v>
      </c>
      <c r="AJ653" s="161">
        <f t="shared" si="360"/>
        <v>0</v>
      </c>
      <c r="AK653" s="161">
        <f t="shared" si="360"/>
        <v>0</v>
      </c>
      <c r="AL653" s="161">
        <f t="shared" si="360"/>
        <v>0</v>
      </c>
      <c r="AM653" s="161">
        <f t="shared" si="360"/>
        <v>0</v>
      </c>
      <c r="AN653" s="161">
        <f t="shared" si="360"/>
        <v>0</v>
      </c>
      <c r="AO653" s="161">
        <f t="shared" si="360"/>
        <v>0</v>
      </c>
      <c r="AP653" s="161">
        <f t="shared" si="360"/>
        <v>0</v>
      </c>
    </row>
    <row r="654" spans="1:42" x14ac:dyDescent="0.2">
      <c r="A654" s="4">
        <f t="shared" si="359"/>
        <v>4</v>
      </c>
      <c r="B654" s="176">
        <f t="shared" si="356"/>
        <v>0</v>
      </c>
      <c r="C654" s="161">
        <f t="shared" ref="C654:AP654" si="361">IF(C$2&gt;analysis_period,0,IF(C$2=equip1_reserve_freq*$A654,equip1_reserve_cost*system_capacity*1000*(1+inflation_rate/100)^B$2,0))</f>
        <v>0</v>
      </c>
      <c r="D654" s="161">
        <f t="shared" si="361"/>
        <v>0</v>
      </c>
      <c r="E654" s="161">
        <f t="shared" si="361"/>
        <v>0</v>
      </c>
      <c r="F654" s="161">
        <f t="shared" si="361"/>
        <v>0</v>
      </c>
      <c r="G654" s="161">
        <f t="shared" si="361"/>
        <v>0</v>
      </c>
      <c r="H654" s="161">
        <f t="shared" si="361"/>
        <v>0</v>
      </c>
      <c r="I654" s="161">
        <f t="shared" si="361"/>
        <v>0</v>
      </c>
      <c r="J654" s="161">
        <f t="shared" si="361"/>
        <v>0</v>
      </c>
      <c r="K654" s="161">
        <f t="shared" si="361"/>
        <v>0</v>
      </c>
      <c r="L654" s="161">
        <f t="shared" si="361"/>
        <v>0</v>
      </c>
      <c r="M654" s="161">
        <f t="shared" si="361"/>
        <v>0</v>
      </c>
      <c r="N654" s="161">
        <f t="shared" si="361"/>
        <v>0</v>
      </c>
      <c r="O654" s="161">
        <f t="shared" si="361"/>
        <v>0</v>
      </c>
      <c r="P654" s="161">
        <f t="shared" si="361"/>
        <v>0</v>
      </c>
      <c r="Q654" s="161">
        <f t="shared" si="361"/>
        <v>0</v>
      </c>
      <c r="R654" s="161">
        <f t="shared" si="361"/>
        <v>0</v>
      </c>
      <c r="S654" s="161">
        <f t="shared" si="361"/>
        <v>0</v>
      </c>
      <c r="T654" s="161">
        <f t="shared" si="361"/>
        <v>0</v>
      </c>
      <c r="U654" s="161">
        <f t="shared" si="361"/>
        <v>0</v>
      </c>
      <c r="V654" s="161">
        <f t="shared" si="361"/>
        <v>0</v>
      </c>
      <c r="W654" s="161">
        <f t="shared" si="361"/>
        <v>0</v>
      </c>
      <c r="X654" s="161">
        <f t="shared" si="361"/>
        <v>0</v>
      </c>
      <c r="Y654" s="161">
        <f t="shared" si="361"/>
        <v>0</v>
      </c>
      <c r="Z654" s="161">
        <f t="shared" si="361"/>
        <v>0</v>
      </c>
      <c r="AA654" s="161">
        <f t="shared" si="361"/>
        <v>0</v>
      </c>
      <c r="AB654" s="161">
        <f t="shared" si="361"/>
        <v>0</v>
      </c>
      <c r="AC654" s="161">
        <f t="shared" si="361"/>
        <v>0</v>
      </c>
      <c r="AD654" s="161">
        <f t="shared" si="361"/>
        <v>0</v>
      </c>
      <c r="AE654" s="161">
        <f t="shared" si="361"/>
        <v>0</v>
      </c>
      <c r="AF654" s="161">
        <f t="shared" si="361"/>
        <v>0</v>
      </c>
      <c r="AG654" s="161">
        <f t="shared" si="361"/>
        <v>0</v>
      </c>
      <c r="AH654" s="161">
        <f t="shared" si="361"/>
        <v>0</v>
      </c>
      <c r="AI654" s="161">
        <f t="shared" si="361"/>
        <v>0</v>
      </c>
      <c r="AJ654" s="161">
        <f t="shared" si="361"/>
        <v>0</v>
      </c>
      <c r="AK654" s="161">
        <f t="shared" si="361"/>
        <v>0</v>
      </c>
      <c r="AL654" s="161">
        <f t="shared" si="361"/>
        <v>0</v>
      </c>
      <c r="AM654" s="161">
        <f t="shared" si="361"/>
        <v>0</v>
      </c>
      <c r="AN654" s="161">
        <f t="shared" si="361"/>
        <v>0</v>
      </c>
      <c r="AO654" s="161">
        <f t="shared" si="361"/>
        <v>0</v>
      </c>
      <c r="AP654" s="161">
        <f t="shared" si="361"/>
        <v>0</v>
      </c>
    </row>
    <row r="655" spans="1:42" x14ac:dyDescent="0.2">
      <c r="A655" s="4">
        <f t="shared" si="359"/>
        <v>5</v>
      </c>
      <c r="B655" s="176">
        <f t="shared" si="356"/>
        <v>0</v>
      </c>
      <c r="C655" s="161">
        <f t="shared" ref="C655:AP655" si="362">IF(C$2&gt;analysis_period,0,IF(C$2=equip1_reserve_freq*$A655,equip1_reserve_cost*system_capacity*1000*(1+inflation_rate/100)^B$2,0))</f>
        <v>0</v>
      </c>
      <c r="D655" s="161">
        <f t="shared" si="362"/>
        <v>0</v>
      </c>
      <c r="E655" s="161">
        <f t="shared" si="362"/>
        <v>0</v>
      </c>
      <c r="F655" s="161">
        <f t="shared" si="362"/>
        <v>0</v>
      </c>
      <c r="G655" s="161">
        <f t="shared" si="362"/>
        <v>0</v>
      </c>
      <c r="H655" s="161">
        <f t="shared" si="362"/>
        <v>0</v>
      </c>
      <c r="I655" s="161">
        <f t="shared" si="362"/>
        <v>0</v>
      </c>
      <c r="J655" s="161">
        <f t="shared" si="362"/>
        <v>0</v>
      </c>
      <c r="K655" s="161">
        <f t="shared" si="362"/>
        <v>0</v>
      </c>
      <c r="L655" s="161">
        <f t="shared" si="362"/>
        <v>0</v>
      </c>
      <c r="M655" s="161">
        <f t="shared" si="362"/>
        <v>0</v>
      </c>
      <c r="N655" s="161">
        <f t="shared" si="362"/>
        <v>0</v>
      </c>
      <c r="O655" s="161">
        <f t="shared" si="362"/>
        <v>0</v>
      </c>
      <c r="P655" s="161">
        <f t="shared" si="362"/>
        <v>0</v>
      </c>
      <c r="Q655" s="161">
        <f t="shared" si="362"/>
        <v>0</v>
      </c>
      <c r="R655" s="161">
        <f t="shared" si="362"/>
        <v>0</v>
      </c>
      <c r="S655" s="161">
        <f t="shared" si="362"/>
        <v>0</v>
      </c>
      <c r="T655" s="161">
        <f t="shared" si="362"/>
        <v>0</v>
      </c>
      <c r="U655" s="161">
        <f t="shared" si="362"/>
        <v>0</v>
      </c>
      <c r="V655" s="161">
        <f t="shared" si="362"/>
        <v>0</v>
      </c>
      <c r="W655" s="161">
        <f t="shared" si="362"/>
        <v>0</v>
      </c>
      <c r="X655" s="161">
        <f t="shared" si="362"/>
        <v>0</v>
      </c>
      <c r="Y655" s="161">
        <f t="shared" si="362"/>
        <v>0</v>
      </c>
      <c r="Z655" s="161">
        <f t="shared" si="362"/>
        <v>0</v>
      </c>
      <c r="AA655" s="161">
        <f t="shared" si="362"/>
        <v>0</v>
      </c>
      <c r="AB655" s="161">
        <f t="shared" si="362"/>
        <v>0</v>
      </c>
      <c r="AC655" s="161">
        <f t="shared" si="362"/>
        <v>0</v>
      </c>
      <c r="AD655" s="161">
        <f t="shared" si="362"/>
        <v>0</v>
      </c>
      <c r="AE655" s="161">
        <f t="shared" si="362"/>
        <v>0</v>
      </c>
      <c r="AF655" s="161">
        <f t="shared" si="362"/>
        <v>0</v>
      </c>
      <c r="AG655" s="161">
        <f t="shared" si="362"/>
        <v>0</v>
      </c>
      <c r="AH655" s="161">
        <f t="shared" si="362"/>
        <v>0</v>
      </c>
      <c r="AI655" s="161">
        <f t="shared" si="362"/>
        <v>0</v>
      </c>
      <c r="AJ655" s="161">
        <f t="shared" si="362"/>
        <v>0</v>
      </c>
      <c r="AK655" s="161">
        <f t="shared" si="362"/>
        <v>0</v>
      </c>
      <c r="AL655" s="161">
        <f t="shared" si="362"/>
        <v>0</v>
      </c>
      <c r="AM655" s="161">
        <f t="shared" si="362"/>
        <v>0</v>
      </c>
      <c r="AN655" s="161">
        <f t="shared" si="362"/>
        <v>0</v>
      </c>
      <c r="AO655" s="161">
        <f t="shared" si="362"/>
        <v>0</v>
      </c>
      <c r="AP655" s="161">
        <f t="shared" si="362"/>
        <v>0</v>
      </c>
    </row>
    <row r="656" spans="1:42" x14ac:dyDescent="0.2">
      <c r="A656" s="4">
        <f t="shared" si="359"/>
        <v>6</v>
      </c>
      <c r="B656" s="176">
        <f t="shared" si="356"/>
        <v>0</v>
      </c>
      <c r="C656" s="161">
        <f t="shared" ref="C656:AP656" si="363">IF(C$2&gt;analysis_period,0,IF(C$2=equip1_reserve_freq*$A656,equip1_reserve_cost*system_capacity*1000*(1+inflation_rate/100)^B$2,0))</f>
        <v>0</v>
      </c>
      <c r="D656" s="161">
        <f t="shared" si="363"/>
        <v>0</v>
      </c>
      <c r="E656" s="161">
        <f t="shared" si="363"/>
        <v>0</v>
      </c>
      <c r="F656" s="161">
        <f t="shared" si="363"/>
        <v>0</v>
      </c>
      <c r="G656" s="161">
        <f t="shared" si="363"/>
        <v>0</v>
      </c>
      <c r="H656" s="161">
        <f t="shared" si="363"/>
        <v>0</v>
      </c>
      <c r="I656" s="161">
        <f t="shared" si="363"/>
        <v>0</v>
      </c>
      <c r="J656" s="161">
        <f t="shared" si="363"/>
        <v>0</v>
      </c>
      <c r="K656" s="161">
        <f t="shared" si="363"/>
        <v>0</v>
      </c>
      <c r="L656" s="161">
        <f t="shared" si="363"/>
        <v>0</v>
      </c>
      <c r="M656" s="161">
        <f t="shared" si="363"/>
        <v>0</v>
      </c>
      <c r="N656" s="161">
        <f t="shared" si="363"/>
        <v>0</v>
      </c>
      <c r="O656" s="161">
        <f t="shared" si="363"/>
        <v>0</v>
      </c>
      <c r="P656" s="161">
        <f t="shared" si="363"/>
        <v>0</v>
      </c>
      <c r="Q656" s="161">
        <f t="shared" si="363"/>
        <v>0</v>
      </c>
      <c r="R656" s="161">
        <f t="shared" si="363"/>
        <v>0</v>
      </c>
      <c r="S656" s="161">
        <f t="shared" si="363"/>
        <v>0</v>
      </c>
      <c r="T656" s="161">
        <f t="shared" si="363"/>
        <v>0</v>
      </c>
      <c r="U656" s="161">
        <f t="shared" si="363"/>
        <v>0</v>
      </c>
      <c r="V656" s="161">
        <f t="shared" si="363"/>
        <v>0</v>
      </c>
      <c r="W656" s="161">
        <f t="shared" si="363"/>
        <v>0</v>
      </c>
      <c r="X656" s="161">
        <f t="shared" si="363"/>
        <v>0</v>
      </c>
      <c r="Y656" s="161">
        <f t="shared" si="363"/>
        <v>0</v>
      </c>
      <c r="Z656" s="161">
        <f t="shared" si="363"/>
        <v>0</v>
      </c>
      <c r="AA656" s="161">
        <f t="shared" si="363"/>
        <v>0</v>
      </c>
      <c r="AB656" s="161">
        <f t="shared" si="363"/>
        <v>0</v>
      </c>
      <c r="AC656" s="161">
        <f t="shared" si="363"/>
        <v>0</v>
      </c>
      <c r="AD656" s="161">
        <f t="shared" si="363"/>
        <v>0</v>
      </c>
      <c r="AE656" s="161">
        <f t="shared" si="363"/>
        <v>0</v>
      </c>
      <c r="AF656" s="161">
        <f t="shared" si="363"/>
        <v>0</v>
      </c>
      <c r="AG656" s="161">
        <f t="shared" si="363"/>
        <v>0</v>
      </c>
      <c r="AH656" s="161">
        <f t="shared" si="363"/>
        <v>0</v>
      </c>
      <c r="AI656" s="161">
        <f t="shared" si="363"/>
        <v>0</v>
      </c>
      <c r="AJ656" s="161">
        <f t="shared" si="363"/>
        <v>0</v>
      </c>
      <c r="AK656" s="161">
        <f t="shared" si="363"/>
        <v>0</v>
      </c>
      <c r="AL656" s="161">
        <f t="shared" si="363"/>
        <v>0</v>
      </c>
      <c r="AM656" s="161">
        <f t="shared" si="363"/>
        <v>0</v>
      </c>
      <c r="AN656" s="161">
        <f t="shared" si="363"/>
        <v>0</v>
      </c>
      <c r="AO656" s="161">
        <f t="shared" si="363"/>
        <v>0</v>
      </c>
      <c r="AP656" s="161">
        <f t="shared" si="363"/>
        <v>0</v>
      </c>
    </row>
    <row r="657" spans="1:42" x14ac:dyDescent="0.2">
      <c r="A657" s="4">
        <f t="shared" si="359"/>
        <v>7</v>
      </c>
      <c r="B657" s="176">
        <f t="shared" si="356"/>
        <v>0</v>
      </c>
      <c r="C657" s="161">
        <f t="shared" ref="C657:AP657" si="364">IF(C$2&gt;analysis_period,0,IF(C$2=equip1_reserve_freq*$A657,equip1_reserve_cost*system_capacity*1000*(1+inflation_rate/100)^B$2,0))</f>
        <v>0</v>
      </c>
      <c r="D657" s="161">
        <f t="shared" si="364"/>
        <v>0</v>
      </c>
      <c r="E657" s="161">
        <f t="shared" si="364"/>
        <v>0</v>
      </c>
      <c r="F657" s="161">
        <f t="shared" si="364"/>
        <v>0</v>
      </c>
      <c r="G657" s="161">
        <f t="shared" si="364"/>
        <v>0</v>
      </c>
      <c r="H657" s="161">
        <f t="shared" si="364"/>
        <v>0</v>
      </c>
      <c r="I657" s="161">
        <f t="shared" si="364"/>
        <v>0</v>
      </c>
      <c r="J657" s="161">
        <f t="shared" si="364"/>
        <v>0</v>
      </c>
      <c r="K657" s="161">
        <f t="shared" si="364"/>
        <v>0</v>
      </c>
      <c r="L657" s="161">
        <f t="shared" si="364"/>
        <v>0</v>
      </c>
      <c r="M657" s="161">
        <f t="shared" si="364"/>
        <v>0</v>
      </c>
      <c r="N657" s="161">
        <f t="shared" si="364"/>
        <v>0</v>
      </c>
      <c r="O657" s="161">
        <f t="shared" si="364"/>
        <v>0</v>
      </c>
      <c r="P657" s="161">
        <f t="shared" si="364"/>
        <v>0</v>
      </c>
      <c r="Q657" s="161">
        <f t="shared" si="364"/>
        <v>0</v>
      </c>
      <c r="R657" s="161">
        <f t="shared" si="364"/>
        <v>0</v>
      </c>
      <c r="S657" s="161">
        <f t="shared" si="364"/>
        <v>0</v>
      </c>
      <c r="T657" s="161">
        <f t="shared" si="364"/>
        <v>0</v>
      </c>
      <c r="U657" s="161">
        <f t="shared" si="364"/>
        <v>0</v>
      </c>
      <c r="V657" s="161">
        <f t="shared" si="364"/>
        <v>0</v>
      </c>
      <c r="W657" s="161">
        <f t="shared" si="364"/>
        <v>0</v>
      </c>
      <c r="X657" s="161">
        <f t="shared" si="364"/>
        <v>0</v>
      </c>
      <c r="Y657" s="161">
        <f t="shared" si="364"/>
        <v>0</v>
      </c>
      <c r="Z657" s="161">
        <f t="shared" si="364"/>
        <v>0</v>
      </c>
      <c r="AA657" s="161">
        <f t="shared" si="364"/>
        <v>0</v>
      </c>
      <c r="AB657" s="161">
        <f t="shared" si="364"/>
        <v>0</v>
      </c>
      <c r="AC657" s="161">
        <f t="shared" si="364"/>
        <v>0</v>
      </c>
      <c r="AD657" s="161">
        <f t="shared" si="364"/>
        <v>0</v>
      </c>
      <c r="AE657" s="161">
        <f t="shared" si="364"/>
        <v>0</v>
      </c>
      <c r="AF657" s="161">
        <f t="shared" si="364"/>
        <v>0</v>
      </c>
      <c r="AG657" s="161">
        <f t="shared" si="364"/>
        <v>0</v>
      </c>
      <c r="AH657" s="161">
        <f t="shared" si="364"/>
        <v>0</v>
      </c>
      <c r="AI657" s="161">
        <f t="shared" si="364"/>
        <v>0</v>
      </c>
      <c r="AJ657" s="161">
        <f t="shared" si="364"/>
        <v>0</v>
      </c>
      <c r="AK657" s="161">
        <f t="shared" si="364"/>
        <v>0</v>
      </c>
      <c r="AL657" s="161">
        <f t="shared" si="364"/>
        <v>0</v>
      </c>
      <c r="AM657" s="161">
        <f t="shared" si="364"/>
        <v>0</v>
      </c>
      <c r="AN657" s="161">
        <f t="shared" si="364"/>
        <v>0</v>
      </c>
      <c r="AO657" s="161">
        <f t="shared" si="364"/>
        <v>0</v>
      </c>
      <c r="AP657" s="161">
        <f t="shared" si="364"/>
        <v>0</v>
      </c>
    </row>
    <row r="658" spans="1:42" x14ac:dyDescent="0.2">
      <c r="A658" s="4">
        <f t="shared" si="359"/>
        <v>8</v>
      </c>
      <c r="B658" s="176">
        <f t="shared" si="356"/>
        <v>0</v>
      </c>
      <c r="C658" s="161">
        <f t="shared" ref="C658:AP658" si="365">IF(C$2&gt;analysis_period,0,IF(C$2=equip1_reserve_freq*$A658,equip1_reserve_cost*system_capacity*1000*(1+inflation_rate/100)^B$2,0))</f>
        <v>0</v>
      </c>
      <c r="D658" s="161">
        <f t="shared" si="365"/>
        <v>0</v>
      </c>
      <c r="E658" s="161">
        <f t="shared" si="365"/>
        <v>0</v>
      </c>
      <c r="F658" s="161">
        <f t="shared" si="365"/>
        <v>0</v>
      </c>
      <c r="G658" s="161">
        <f t="shared" si="365"/>
        <v>0</v>
      </c>
      <c r="H658" s="161">
        <f t="shared" si="365"/>
        <v>0</v>
      </c>
      <c r="I658" s="161">
        <f t="shared" si="365"/>
        <v>0</v>
      </c>
      <c r="J658" s="161">
        <f t="shared" si="365"/>
        <v>0</v>
      </c>
      <c r="K658" s="161">
        <f t="shared" si="365"/>
        <v>0</v>
      </c>
      <c r="L658" s="161">
        <f t="shared" si="365"/>
        <v>0</v>
      </c>
      <c r="M658" s="161">
        <f t="shared" si="365"/>
        <v>0</v>
      </c>
      <c r="N658" s="161">
        <f t="shared" si="365"/>
        <v>0</v>
      </c>
      <c r="O658" s="161">
        <f t="shared" si="365"/>
        <v>0</v>
      </c>
      <c r="P658" s="161">
        <f t="shared" si="365"/>
        <v>0</v>
      </c>
      <c r="Q658" s="161">
        <f t="shared" si="365"/>
        <v>0</v>
      </c>
      <c r="R658" s="161">
        <f t="shared" si="365"/>
        <v>0</v>
      </c>
      <c r="S658" s="161">
        <f t="shared" si="365"/>
        <v>0</v>
      </c>
      <c r="T658" s="161">
        <f t="shared" si="365"/>
        <v>0</v>
      </c>
      <c r="U658" s="161">
        <f t="shared" si="365"/>
        <v>0</v>
      </c>
      <c r="V658" s="161">
        <f t="shared" si="365"/>
        <v>0</v>
      </c>
      <c r="W658" s="161">
        <f t="shared" si="365"/>
        <v>0</v>
      </c>
      <c r="X658" s="161">
        <f t="shared" si="365"/>
        <v>0</v>
      </c>
      <c r="Y658" s="161">
        <f t="shared" si="365"/>
        <v>0</v>
      </c>
      <c r="Z658" s="161">
        <f t="shared" si="365"/>
        <v>0</v>
      </c>
      <c r="AA658" s="161">
        <f t="shared" si="365"/>
        <v>0</v>
      </c>
      <c r="AB658" s="161">
        <f t="shared" si="365"/>
        <v>0</v>
      </c>
      <c r="AC658" s="161">
        <f t="shared" si="365"/>
        <v>0</v>
      </c>
      <c r="AD658" s="161">
        <f t="shared" si="365"/>
        <v>0</v>
      </c>
      <c r="AE658" s="161">
        <f t="shared" si="365"/>
        <v>0</v>
      </c>
      <c r="AF658" s="161">
        <f t="shared" si="365"/>
        <v>0</v>
      </c>
      <c r="AG658" s="161">
        <f t="shared" si="365"/>
        <v>0</v>
      </c>
      <c r="AH658" s="161">
        <f t="shared" si="365"/>
        <v>0</v>
      </c>
      <c r="AI658" s="161">
        <f t="shared" si="365"/>
        <v>0</v>
      </c>
      <c r="AJ658" s="161">
        <f t="shared" si="365"/>
        <v>0</v>
      </c>
      <c r="AK658" s="161">
        <f t="shared" si="365"/>
        <v>0</v>
      </c>
      <c r="AL658" s="161">
        <f t="shared" si="365"/>
        <v>0</v>
      </c>
      <c r="AM658" s="161">
        <f t="shared" si="365"/>
        <v>0</v>
      </c>
      <c r="AN658" s="161">
        <f t="shared" si="365"/>
        <v>0</v>
      </c>
      <c r="AO658" s="161">
        <f t="shared" si="365"/>
        <v>0</v>
      </c>
      <c r="AP658" s="161">
        <f t="shared" si="365"/>
        <v>0</v>
      </c>
    </row>
    <row r="659" spans="1:42" x14ac:dyDescent="0.2">
      <c r="A659" s="4">
        <f>A658+1</f>
        <v>9</v>
      </c>
      <c r="B659" s="176">
        <f t="shared" si="356"/>
        <v>0</v>
      </c>
      <c r="C659" s="161">
        <f t="shared" ref="C659:AP659" si="366">IF(C$2&gt;analysis_period,0,IF(C$2=equip1_reserve_freq*$A659,equip1_reserve_cost*system_capacity*1000*(1+inflation_rate/100)^B$2,0))</f>
        <v>0</v>
      </c>
      <c r="D659" s="161">
        <f t="shared" si="366"/>
        <v>0</v>
      </c>
      <c r="E659" s="161">
        <f t="shared" si="366"/>
        <v>0</v>
      </c>
      <c r="F659" s="161">
        <f t="shared" si="366"/>
        <v>0</v>
      </c>
      <c r="G659" s="161">
        <f t="shared" si="366"/>
        <v>0</v>
      </c>
      <c r="H659" s="161">
        <f t="shared" si="366"/>
        <v>0</v>
      </c>
      <c r="I659" s="161">
        <f t="shared" si="366"/>
        <v>0</v>
      </c>
      <c r="J659" s="161">
        <f t="shared" si="366"/>
        <v>0</v>
      </c>
      <c r="K659" s="161">
        <f t="shared" si="366"/>
        <v>0</v>
      </c>
      <c r="L659" s="161">
        <f t="shared" si="366"/>
        <v>0</v>
      </c>
      <c r="M659" s="161">
        <f t="shared" si="366"/>
        <v>0</v>
      </c>
      <c r="N659" s="161">
        <f t="shared" si="366"/>
        <v>0</v>
      </c>
      <c r="O659" s="161">
        <f t="shared" si="366"/>
        <v>0</v>
      </c>
      <c r="P659" s="161">
        <f t="shared" si="366"/>
        <v>0</v>
      </c>
      <c r="Q659" s="161">
        <f t="shared" si="366"/>
        <v>0</v>
      </c>
      <c r="R659" s="161">
        <f t="shared" si="366"/>
        <v>0</v>
      </c>
      <c r="S659" s="161">
        <f t="shared" si="366"/>
        <v>0</v>
      </c>
      <c r="T659" s="161">
        <f t="shared" si="366"/>
        <v>0</v>
      </c>
      <c r="U659" s="161">
        <f t="shared" si="366"/>
        <v>0</v>
      </c>
      <c r="V659" s="161">
        <f t="shared" si="366"/>
        <v>0</v>
      </c>
      <c r="W659" s="161">
        <f t="shared" si="366"/>
        <v>0</v>
      </c>
      <c r="X659" s="161">
        <f t="shared" si="366"/>
        <v>0</v>
      </c>
      <c r="Y659" s="161">
        <f t="shared" si="366"/>
        <v>0</v>
      </c>
      <c r="Z659" s="161">
        <f t="shared" si="366"/>
        <v>0</v>
      </c>
      <c r="AA659" s="161">
        <f t="shared" si="366"/>
        <v>0</v>
      </c>
      <c r="AB659" s="161">
        <f t="shared" si="366"/>
        <v>0</v>
      </c>
      <c r="AC659" s="161">
        <f t="shared" si="366"/>
        <v>0</v>
      </c>
      <c r="AD659" s="161">
        <f t="shared" si="366"/>
        <v>0</v>
      </c>
      <c r="AE659" s="161">
        <f t="shared" si="366"/>
        <v>0</v>
      </c>
      <c r="AF659" s="161">
        <f t="shared" si="366"/>
        <v>0</v>
      </c>
      <c r="AG659" s="161">
        <f t="shared" si="366"/>
        <v>0</v>
      </c>
      <c r="AH659" s="161">
        <f t="shared" si="366"/>
        <v>0</v>
      </c>
      <c r="AI659" s="161">
        <f t="shared" si="366"/>
        <v>0</v>
      </c>
      <c r="AJ659" s="161">
        <f t="shared" si="366"/>
        <v>0</v>
      </c>
      <c r="AK659" s="161">
        <f t="shared" si="366"/>
        <v>0</v>
      </c>
      <c r="AL659" s="161">
        <f t="shared" si="366"/>
        <v>0</v>
      </c>
      <c r="AM659" s="161">
        <f t="shared" si="366"/>
        <v>0</v>
      </c>
      <c r="AN659" s="161">
        <f t="shared" si="366"/>
        <v>0</v>
      </c>
      <c r="AO659" s="161">
        <f t="shared" si="366"/>
        <v>0</v>
      </c>
      <c r="AP659" s="161">
        <f t="shared" si="366"/>
        <v>0</v>
      </c>
    </row>
    <row r="660" spans="1:42" x14ac:dyDescent="0.2">
      <c r="A660" s="4">
        <f t="shared" si="359"/>
        <v>10</v>
      </c>
      <c r="B660" s="176">
        <f t="shared" si="356"/>
        <v>0</v>
      </c>
      <c r="C660" s="161">
        <f t="shared" ref="C660:AP660" si="367">IF(C$2&gt;analysis_period,0,IF(C$2=equip1_reserve_freq*$A660,equip1_reserve_cost*system_capacity*1000*(1+inflation_rate/100)^B$2,0))</f>
        <v>0</v>
      </c>
      <c r="D660" s="161">
        <f t="shared" si="367"/>
        <v>0</v>
      </c>
      <c r="E660" s="161">
        <f t="shared" si="367"/>
        <v>0</v>
      </c>
      <c r="F660" s="161">
        <f t="shared" si="367"/>
        <v>0</v>
      </c>
      <c r="G660" s="161">
        <f t="shared" si="367"/>
        <v>0</v>
      </c>
      <c r="H660" s="161">
        <f t="shared" si="367"/>
        <v>0</v>
      </c>
      <c r="I660" s="161">
        <f t="shared" si="367"/>
        <v>0</v>
      </c>
      <c r="J660" s="161">
        <f t="shared" si="367"/>
        <v>0</v>
      </c>
      <c r="K660" s="161">
        <f t="shared" si="367"/>
        <v>0</v>
      </c>
      <c r="L660" s="161">
        <f t="shared" si="367"/>
        <v>0</v>
      </c>
      <c r="M660" s="161">
        <f t="shared" si="367"/>
        <v>0</v>
      </c>
      <c r="N660" s="161">
        <f t="shared" si="367"/>
        <v>0</v>
      </c>
      <c r="O660" s="161">
        <f t="shared" si="367"/>
        <v>0</v>
      </c>
      <c r="P660" s="161">
        <f t="shared" si="367"/>
        <v>0</v>
      </c>
      <c r="Q660" s="161">
        <f t="shared" si="367"/>
        <v>0</v>
      </c>
      <c r="R660" s="161">
        <f t="shared" si="367"/>
        <v>0</v>
      </c>
      <c r="S660" s="161">
        <f t="shared" si="367"/>
        <v>0</v>
      </c>
      <c r="T660" s="161">
        <f t="shared" si="367"/>
        <v>0</v>
      </c>
      <c r="U660" s="161">
        <f t="shared" si="367"/>
        <v>0</v>
      </c>
      <c r="V660" s="161">
        <f t="shared" si="367"/>
        <v>0</v>
      </c>
      <c r="W660" s="161">
        <f t="shared" si="367"/>
        <v>0</v>
      </c>
      <c r="X660" s="161">
        <f t="shared" si="367"/>
        <v>0</v>
      </c>
      <c r="Y660" s="161">
        <f t="shared" si="367"/>
        <v>0</v>
      </c>
      <c r="Z660" s="161">
        <f t="shared" si="367"/>
        <v>0</v>
      </c>
      <c r="AA660" s="161">
        <f t="shared" si="367"/>
        <v>0</v>
      </c>
      <c r="AB660" s="161">
        <f t="shared" si="367"/>
        <v>0</v>
      </c>
      <c r="AC660" s="161">
        <f t="shared" si="367"/>
        <v>0</v>
      </c>
      <c r="AD660" s="161">
        <f t="shared" si="367"/>
        <v>0</v>
      </c>
      <c r="AE660" s="161">
        <f t="shared" si="367"/>
        <v>0</v>
      </c>
      <c r="AF660" s="161">
        <f t="shared" si="367"/>
        <v>0</v>
      </c>
      <c r="AG660" s="161">
        <f t="shared" si="367"/>
        <v>0</v>
      </c>
      <c r="AH660" s="161">
        <f t="shared" si="367"/>
        <v>0</v>
      </c>
      <c r="AI660" s="161">
        <f t="shared" si="367"/>
        <v>0</v>
      </c>
      <c r="AJ660" s="161">
        <f t="shared" si="367"/>
        <v>0</v>
      </c>
      <c r="AK660" s="161">
        <f t="shared" si="367"/>
        <v>0</v>
      </c>
      <c r="AL660" s="161">
        <f t="shared" si="367"/>
        <v>0</v>
      </c>
      <c r="AM660" s="161">
        <f t="shared" si="367"/>
        <v>0</v>
      </c>
      <c r="AN660" s="161">
        <f t="shared" si="367"/>
        <v>0</v>
      </c>
      <c r="AO660" s="161">
        <f t="shared" si="367"/>
        <v>0</v>
      </c>
      <c r="AP660" s="161">
        <f t="shared" si="367"/>
        <v>0</v>
      </c>
    </row>
    <row r="661" spans="1:42" x14ac:dyDescent="0.2">
      <c r="A661" s="27" t="s">
        <v>13</v>
      </c>
      <c r="B661" s="15"/>
      <c r="C661" s="161">
        <f>SUM(C651:C660)</f>
        <v>0</v>
      </c>
      <c r="D661" s="161">
        <f t="shared" ref="D661:AD661" si="368">SUM(D651:D660)</f>
        <v>0</v>
      </c>
      <c r="E661" s="161">
        <f t="shared" si="368"/>
        <v>0</v>
      </c>
      <c r="F661" s="161">
        <f t="shared" si="368"/>
        <v>0</v>
      </c>
      <c r="G661" s="161">
        <f t="shared" si="368"/>
        <v>0</v>
      </c>
      <c r="H661" s="161">
        <f t="shared" si="368"/>
        <v>0</v>
      </c>
      <c r="I661" s="161">
        <f t="shared" si="368"/>
        <v>0</v>
      </c>
      <c r="J661" s="161">
        <f t="shared" si="368"/>
        <v>0</v>
      </c>
      <c r="K661" s="161">
        <f t="shared" si="368"/>
        <v>0</v>
      </c>
      <c r="L661" s="161">
        <f t="shared" si="368"/>
        <v>0</v>
      </c>
      <c r="M661" s="161">
        <f t="shared" si="368"/>
        <v>0</v>
      </c>
      <c r="N661" s="161">
        <f t="shared" si="368"/>
        <v>0</v>
      </c>
      <c r="O661" s="161">
        <f t="shared" si="368"/>
        <v>0</v>
      </c>
      <c r="P661" s="161">
        <f t="shared" si="368"/>
        <v>0</v>
      </c>
      <c r="Q661" s="161">
        <f t="shared" si="368"/>
        <v>76300.586332583363</v>
      </c>
      <c r="R661" s="161">
        <f t="shared" si="368"/>
        <v>0</v>
      </c>
      <c r="S661" s="161">
        <f t="shared" si="368"/>
        <v>0</v>
      </c>
      <c r="T661" s="161">
        <f t="shared" si="368"/>
        <v>0</v>
      </c>
      <c r="U661" s="161">
        <f t="shared" si="368"/>
        <v>0</v>
      </c>
      <c r="V661" s="161">
        <f t="shared" si="368"/>
        <v>0</v>
      </c>
      <c r="W661" s="161">
        <f t="shared" si="368"/>
        <v>0</v>
      </c>
      <c r="X661" s="161">
        <f t="shared" si="368"/>
        <v>0</v>
      </c>
      <c r="Y661" s="161">
        <f t="shared" si="368"/>
        <v>0</v>
      </c>
      <c r="Z661" s="161">
        <f t="shared" si="368"/>
        <v>0</v>
      </c>
      <c r="AA661" s="161">
        <f t="shared" si="368"/>
        <v>0</v>
      </c>
      <c r="AB661" s="161">
        <f t="shared" si="368"/>
        <v>0</v>
      </c>
      <c r="AC661" s="161">
        <f t="shared" si="368"/>
        <v>0</v>
      </c>
      <c r="AD661" s="161">
        <f t="shared" si="368"/>
        <v>0</v>
      </c>
      <c r="AE661" s="161">
        <f t="shared" ref="AE661" si="369">SUM(AE651:AE660)</f>
        <v>0</v>
      </c>
      <c r="AF661" s="161">
        <f t="shared" ref="AF661:AP661" si="370">SUM(AF651:AF660)</f>
        <v>0</v>
      </c>
      <c r="AG661" s="161">
        <f t="shared" si="370"/>
        <v>0</v>
      </c>
      <c r="AH661" s="161">
        <f t="shared" si="370"/>
        <v>0</v>
      </c>
      <c r="AI661" s="161">
        <f t="shared" si="370"/>
        <v>0</v>
      </c>
      <c r="AJ661" s="161">
        <f t="shared" si="370"/>
        <v>0</v>
      </c>
      <c r="AK661" s="161">
        <f t="shared" si="370"/>
        <v>0</v>
      </c>
      <c r="AL661" s="161">
        <f t="shared" si="370"/>
        <v>0</v>
      </c>
      <c r="AM661" s="161">
        <f t="shared" si="370"/>
        <v>0</v>
      </c>
      <c r="AN661" s="161">
        <f t="shared" si="370"/>
        <v>0</v>
      </c>
      <c r="AO661" s="161">
        <f t="shared" si="370"/>
        <v>0</v>
      </c>
      <c r="AP661" s="161">
        <f t="shared" si="370"/>
        <v>0</v>
      </c>
    </row>
    <row r="662" spans="1:42" x14ac:dyDescent="0.2">
      <c r="A662" s="4" t="s">
        <v>294</v>
      </c>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row>
    <row r="663" spans="1:42" x14ac:dyDescent="0.2">
      <c r="A663" s="4">
        <v>1</v>
      </c>
      <c r="B663" s="176">
        <f t="shared" ref="B663:B672" si="371">SUM(C663:AP663)</f>
        <v>76300.586332583349</v>
      </c>
      <c r="C663" s="161">
        <f t="shared" ref="C663:AP663" si="372">IF(C$2&lt;=equip1_reserve_freq*$A$651,$B$651/(equip1_reserve_freq),0)</f>
        <v>5086.7057555055571</v>
      </c>
      <c r="D663" s="161">
        <f t="shared" si="372"/>
        <v>5086.7057555055571</v>
      </c>
      <c r="E663" s="161">
        <f t="shared" si="372"/>
        <v>5086.7057555055571</v>
      </c>
      <c r="F663" s="161">
        <f t="shared" si="372"/>
        <v>5086.7057555055571</v>
      </c>
      <c r="G663" s="161">
        <f t="shared" si="372"/>
        <v>5086.7057555055571</v>
      </c>
      <c r="H663" s="161">
        <f t="shared" si="372"/>
        <v>5086.7057555055571</v>
      </c>
      <c r="I663" s="161">
        <f t="shared" si="372"/>
        <v>5086.7057555055571</v>
      </c>
      <c r="J663" s="161">
        <f t="shared" si="372"/>
        <v>5086.7057555055571</v>
      </c>
      <c r="K663" s="161">
        <f t="shared" si="372"/>
        <v>5086.7057555055571</v>
      </c>
      <c r="L663" s="161">
        <f t="shared" si="372"/>
        <v>5086.7057555055571</v>
      </c>
      <c r="M663" s="161">
        <f t="shared" si="372"/>
        <v>5086.7057555055571</v>
      </c>
      <c r="N663" s="161">
        <f t="shared" si="372"/>
        <v>5086.7057555055571</v>
      </c>
      <c r="O663" s="161">
        <f t="shared" si="372"/>
        <v>5086.7057555055571</v>
      </c>
      <c r="P663" s="161">
        <f t="shared" si="372"/>
        <v>5086.7057555055571</v>
      </c>
      <c r="Q663" s="161">
        <f t="shared" si="372"/>
        <v>5086.7057555055571</v>
      </c>
      <c r="R663" s="161">
        <f t="shared" si="372"/>
        <v>0</v>
      </c>
      <c r="S663" s="161">
        <f t="shared" si="372"/>
        <v>0</v>
      </c>
      <c r="T663" s="161">
        <f t="shared" si="372"/>
        <v>0</v>
      </c>
      <c r="U663" s="161">
        <f t="shared" si="372"/>
        <v>0</v>
      </c>
      <c r="V663" s="161">
        <f t="shared" si="372"/>
        <v>0</v>
      </c>
      <c r="W663" s="161">
        <f t="shared" si="372"/>
        <v>0</v>
      </c>
      <c r="X663" s="161">
        <f t="shared" si="372"/>
        <v>0</v>
      </c>
      <c r="Y663" s="161">
        <f t="shared" si="372"/>
        <v>0</v>
      </c>
      <c r="Z663" s="161">
        <f t="shared" si="372"/>
        <v>0</v>
      </c>
      <c r="AA663" s="161">
        <f t="shared" si="372"/>
        <v>0</v>
      </c>
      <c r="AB663" s="161">
        <f t="shared" si="372"/>
        <v>0</v>
      </c>
      <c r="AC663" s="161">
        <f t="shared" si="372"/>
        <v>0</v>
      </c>
      <c r="AD663" s="161">
        <f t="shared" si="372"/>
        <v>0</v>
      </c>
      <c r="AE663" s="161">
        <f t="shared" si="372"/>
        <v>0</v>
      </c>
      <c r="AF663" s="161">
        <f t="shared" si="372"/>
        <v>0</v>
      </c>
      <c r="AG663" s="161">
        <f t="shared" si="372"/>
        <v>0</v>
      </c>
      <c r="AH663" s="161">
        <f t="shared" si="372"/>
        <v>0</v>
      </c>
      <c r="AI663" s="161">
        <f t="shared" si="372"/>
        <v>0</v>
      </c>
      <c r="AJ663" s="161">
        <f t="shared" si="372"/>
        <v>0</v>
      </c>
      <c r="AK663" s="161">
        <f t="shared" si="372"/>
        <v>0</v>
      </c>
      <c r="AL663" s="161">
        <f t="shared" si="372"/>
        <v>0</v>
      </c>
      <c r="AM663" s="161">
        <f t="shared" si="372"/>
        <v>0</v>
      </c>
      <c r="AN663" s="161">
        <f t="shared" si="372"/>
        <v>0</v>
      </c>
      <c r="AO663" s="161">
        <f t="shared" si="372"/>
        <v>0</v>
      </c>
      <c r="AP663" s="161">
        <f t="shared" si="372"/>
        <v>0</v>
      </c>
    </row>
    <row r="664" spans="1:42" x14ac:dyDescent="0.2">
      <c r="A664" s="4">
        <f>A663+1</f>
        <v>2</v>
      </c>
      <c r="B664" s="176">
        <f t="shared" si="371"/>
        <v>0</v>
      </c>
      <c r="C664" s="178">
        <f t="shared" ref="C664:AP664" si="373">IF(AND(C$2&gt;equip1_reserve_freq*$A651,C$2&lt;=equip1_reserve_freq*$A652),$B652/(equip1_reserve_freq),0)</f>
        <v>0</v>
      </c>
      <c r="D664" s="161">
        <f t="shared" si="373"/>
        <v>0</v>
      </c>
      <c r="E664" s="161">
        <f t="shared" si="373"/>
        <v>0</v>
      </c>
      <c r="F664" s="161">
        <f t="shared" si="373"/>
        <v>0</v>
      </c>
      <c r="G664" s="161">
        <f t="shared" si="373"/>
        <v>0</v>
      </c>
      <c r="H664" s="161">
        <f t="shared" si="373"/>
        <v>0</v>
      </c>
      <c r="I664" s="161">
        <f t="shared" si="373"/>
        <v>0</v>
      </c>
      <c r="J664" s="161">
        <f t="shared" si="373"/>
        <v>0</v>
      </c>
      <c r="K664" s="161">
        <f t="shared" si="373"/>
        <v>0</v>
      </c>
      <c r="L664" s="161">
        <f t="shared" si="373"/>
        <v>0</v>
      </c>
      <c r="M664" s="161">
        <f t="shared" si="373"/>
        <v>0</v>
      </c>
      <c r="N664" s="161">
        <f t="shared" si="373"/>
        <v>0</v>
      </c>
      <c r="O664" s="161">
        <f t="shared" si="373"/>
        <v>0</v>
      </c>
      <c r="P664" s="161">
        <f t="shared" si="373"/>
        <v>0</v>
      </c>
      <c r="Q664" s="161">
        <f t="shared" si="373"/>
        <v>0</v>
      </c>
      <c r="R664" s="161">
        <f t="shared" si="373"/>
        <v>0</v>
      </c>
      <c r="S664" s="161">
        <f t="shared" si="373"/>
        <v>0</v>
      </c>
      <c r="T664" s="161">
        <f t="shared" si="373"/>
        <v>0</v>
      </c>
      <c r="U664" s="161">
        <f t="shared" si="373"/>
        <v>0</v>
      </c>
      <c r="V664" s="161">
        <f t="shared" si="373"/>
        <v>0</v>
      </c>
      <c r="W664" s="161">
        <f t="shared" si="373"/>
        <v>0</v>
      </c>
      <c r="X664" s="161">
        <f t="shared" si="373"/>
        <v>0</v>
      </c>
      <c r="Y664" s="161">
        <f t="shared" si="373"/>
        <v>0</v>
      </c>
      <c r="Z664" s="161">
        <f t="shared" si="373"/>
        <v>0</v>
      </c>
      <c r="AA664" s="161">
        <f t="shared" si="373"/>
        <v>0</v>
      </c>
      <c r="AB664" s="161">
        <f t="shared" si="373"/>
        <v>0</v>
      </c>
      <c r="AC664" s="161">
        <f t="shared" si="373"/>
        <v>0</v>
      </c>
      <c r="AD664" s="161">
        <f t="shared" si="373"/>
        <v>0</v>
      </c>
      <c r="AE664" s="161">
        <f t="shared" si="373"/>
        <v>0</v>
      </c>
      <c r="AF664" s="161">
        <f t="shared" si="373"/>
        <v>0</v>
      </c>
      <c r="AG664" s="161">
        <f t="shared" si="373"/>
        <v>0</v>
      </c>
      <c r="AH664" s="161">
        <f t="shared" si="373"/>
        <v>0</v>
      </c>
      <c r="AI664" s="161">
        <f t="shared" si="373"/>
        <v>0</v>
      </c>
      <c r="AJ664" s="161">
        <f t="shared" si="373"/>
        <v>0</v>
      </c>
      <c r="AK664" s="161">
        <f t="shared" si="373"/>
        <v>0</v>
      </c>
      <c r="AL664" s="161">
        <f t="shared" si="373"/>
        <v>0</v>
      </c>
      <c r="AM664" s="161">
        <f t="shared" si="373"/>
        <v>0</v>
      </c>
      <c r="AN664" s="161">
        <f t="shared" si="373"/>
        <v>0</v>
      </c>
      <c r="AO664" s="161">
        <f t="shared" si="373"/>
        <v>0</v>
      </c>
      <c r="AP664" s="161">
        <f t="shared" si="373"/>
        <v>0</v>
      </c>
    </row>
    <row r="665" spans="1:42" x14ac:dyDescent="0.2">
      <c r="A665" s="4">
        <f t="shared" ref="A665:A670" si="374">A664+1</f>
        <v>3</v>
      </c>
      <c r="B665" s="176">
        <f t="shared" si="371"/>
        <v>0</v>
      </c>
      <c r="C665" s="178">
        <f t="shared" ref="C665:AP665" si="375">IF(AND(C$2&gt;equip1_reserve_freq*$A652,C$2&lt;=equip1_reserve_freq*$A653),$B653/(equip1_reserve_freq),0)</f>
        <v>0</v>
      </c>
      <c r="D665" s="161">
        <f t="shared" si="375"/>
        <v>0</v>
      </c>
      <c r="E665" s="161">
        <f t="shared" si="375"/>
        <v>0</v>
      </c>
      <c r="F665" s="161">
        <f t="shared" si="375"/>
        <v>0</v>
      </c>
      <c r="G665" s="161">
        <f t="shared" si="375"/>
        <v>0</v>
      </c>
      <c r="H665" s="161">
        <f t="shared" si="375"/>
        <v>0</v>
      </c>
      <c r="I665" s="161">
        <f t="shared" si="375"/>
        <v>0</v>
      </c>
      <c r="J665" s="161">
        <f t="shared" si="375"/>
        <v>0</v>
      </c>
      <c r="K665" s="161">
        <f t="shared" si="375"/>
        <v>0</v>
      </c>
      <c r="L665" s="161">
        <f t="shared" si="375"/>
        <v>0</v>
      </c>
      <c r="M665" s="161">
        <f t="shared" si="375"/>
        <v>0</v>
      </c>
      <c r="N665" s="161">
        <f t="shared" si="375"/>
        <v>0</v>
      </c>
      <c r="O665" s="161">
        <f t="shared" si="375"/>
        <v>0</v>
      </c>
      <c r="P665" s="161">
        <f t="shared" si="375"/>
        <v>0</v>
      </c>
      <c r="Q665" s="161">
        <f t="shared" si="375"/>
        <v>0</v>
      </c>
      <c r="R665" s="161">
        <f t="shared" si="375"/>
        <v>0</v>
      </c>
      <c r="S665" s="161">
        <f t="shared" si="375"/>
        <v>0</v>
      </c>
      <c r="T665" s="161">
        <f t="shared" si="375"/>
        <v>0</v>
      </c>
      <c r="U665" s="161">
        <f t="shared" si="375"/>
        <v>0</v>
      </c>
      <c r="V665" s="161">
        <f t="shared" si="375"/>
        <v>0</v>
      </c>
      <c r="W665" s="161">
        <f t="shared" si="375"/>
        <v>0</v>
      </c>
      <c r="X665" s="161">
        <f t="shared" si="375"/>
        <v>0</v>
      </c>
      <c r="Y665" s="161">
        <f t="shared" si="375"/>
        <v>0</v>
      </c>
      <c r="Z665" s="161">
        <f t="shared" si="375"/>
        <v>0</v>
      </c>
      <c r="AA665" s="161">
        <f t="shared" si="375"/>
        <v>0</v>
      </c>
      <c r="AB665" s="161">
        <f t="shared" si="375"/>
        <v>0</v>
      </c>
      <c r="AC665" s="161">
        <f t="shared" si="375"/>
        <v>0</v>
      </c>
      <c r="AD665" s="161">
        <f t="shared" si="375"/>
        <v>0</v>
      </c>
      <c r="AE665" s="161">
        <f t="shared" si="375"/>
        <v>0</v>
      </c>
      <c r="AF665" s="161">
        <f t="shared" si="375"/>
        <v>0</v>
      </c>
      <c r="AG665" s="161">
        <f t="shared" si="375"/>
        <v>0</v>
      </c>
      <c r="AH665" s="161">
        <f t="shared" si="375"/>
        <v>0</v>
      </c>
      <c r="AI665" s="161">
        <f t="shared" si="375"/>
        <v>0</v>
      </c>
      <c r="AJ665" s="161">
        <f t="shared" si="375"/>
        <v>0</v>
      </c>
      <c r="AK665" s="161">
        <f t="shared" si="375"/>
        <v>0</v>
      </c>
      <c r="AL665" s="161">
        <f t="shared" si="375"/>
        <v>0</v>
      </c>
      <c r="AM665" s="161">
        <f t="shared" si="375"/>
        <v>0</v>
      </c>
      <c r="AN665" s="161">
        <f t="shared" si="375"/>
        <v>0</v>
      </c>
      <c r="AO665" s="161">
        <f t="shared" si="375"/>
        <v>0</v>
      </c>
      <c r="AP665" s="161">
        <f t="shared" si="375"/>
        <v>0</v>
      </c>
    </row>
    <row r="666" spans="1:42" x14ac:dyDescent="0.2">
      <c r="A666" s="4">
        <f t="shared" si="374"/>
        <v>4</v>
      </c>
      <c r="B666" s="176">
        <f t="shared" si="371"/>
        <v>0</v>
      </c>
      <c r="C666" s="178">
        <f t="shared" ref="C666:AP666" si="376">IF(AND(C$2&gt;equip1_reserve_freq*$A653,C$2&lt;=equip1_reserve_freq*$A654),$B654/(equip1_reserve_freq),0)</f>
        <v>0</v>
      </c>
      <c r="D666" s="161">
        <f t="shared" si="376"/>
        <v>0</v>
      </c>
      <c r="E666" s="161">
        <f t="shared" si="376"/>
        <v>0</v>
      </c>
      <c r="F666" s="161">
        <f t="shared" si="376"/>
        <v>0</v>
      </c>
      <c r="G666" s="161">
        <f t="shared" si="376"/>
        <v>0</v>
      </c>
      <c r="H666" s="161">
        <f t="shared" si="376"/>
        <v>0</v>
      </c>
      <c r="I666" s="161">
        <f t="shared" si="376"/>
        <v>0</v>
      </c>
      <c r="J666" s="161">
        <f t="shared" si="376"/>
        <v>0</v>
      </c>
      <c r="K666" s="161">
        <f t="shared" si="376"/>
        <v>0</v>
      </c>
      <c r="L666" s="161">
        <f t="shared" si="376"/>
        <v>0</v>
      </c>
      <c r="M666" s="161">
        <f t="shared" si="376"/>
        <v>0</v>
      </c>
      <c r="N666" s="161">
        <f t="shared" si="376"/>
        <v>0</v>
      </c>
      <c r="O666" s="161">
        <f t="shared" si="376"/>
        <v>0</v>
      </c>
      <c r="P666" s="161">
        <f t="shared" si="376"/>
        <v>0</v>
      </c>
      <c r="Q666" s="161">
        <f t="shared" si="376"/>
        <v>0</v>
      </c>
      <c r="R666" s="161">
        <f t="shared" si="376"/>
        <v>0</v>
      </c>
      <c r="S666" s="161">
        <f t="shared" si="376"/>
        <v>0</v>
      </c>
      <c r="T666" s="161">
        <f t="shared" si="376"/>
        <v>0</v>
      </c>
      <c r="U666" s="161">
        <f t="shared" si="376"/>
        <v>0</v>
      </c>
      <c r="V666" s="161">
        <f t="shared" si="376"/>
        <v>0</v>
      </c>
      <c r="W666" s="161">
        <f t="shared" si="376"/>
        <v>0</v>
      </c>
      <c r="X666" s="161">
        <f t="shared" si="376"/>
        <v>0</v>
      </c>
      <c r="Y666" s="161">
        <f t="shared" si="376"/>
        <v>0</v>
      </c>
      <c r="Z666" s="161">
        <f t="shared" si="376"/>
        <v>0</v>
      </c>
      <c r="AA666" s="161">
        <f t="shared" si="376"/>
        <v>0</v>
      </c>
      <c r="AB666" s="161">
        <f t="shared" si="376"/>
        <v>0</v>
      </c>
      <c r="AC666" s="161">
        <f t="shared" si="376"/>
        <v>0</v>
      </c>
      <c r="AD666" s="161">
        <f t="shared" si="376"/>
        <v>0</v>
      </c>
      <c r="AE666" s="161">
        <f t="shared" si="376"/>
        <v>0</v>
      </c>
      <c r="AF666" s="161">
        <f t="shared" si="376"/>
        <v>0</v>
      </c>
      <c r="AG666" s="161">
        <f t="shared" si="376"/>
        <v>0</v>
      </c>
      <c r="AH666" s="161">
        <f t="shared" si="376"/>
        <v>0</v>
      </c>
      <c r="AI666" s="161">
        <f t="shared" si="376"/>
        <v>0</v>
      </c>
      <c r="AJ666" s="161">
        <f t="shared" si="376"/>
        <v>0</v>
      </c>
      <c r="AK666" s="161">
        <f t="shared" si="376"/>
        <v>0</v>
      </c>
      <c r="AL666" s="161">
        <f t="shared" si="376"/>
        <v>0</v>
      </c>
      <c r="AM666" s="161">
        <f t="shared" si="376"/>
        <v>0</v>
      </c>
      <c r="AN666" s="161">
        <f t="shared" si="376"/>
        <v>0</v>
      </c>
      <c r="AO666" s="161">
        <f t="shared" si="376"/>
        <v>0</v>
      </c>
      <c r="AP666" s="161">
        <f t="shared" si="376"/>
        <v>0</v>
      </c>
    </row>
    <row r="667" spans="1:42" x14ac:dyDescent="0.2">
      <c r="A667" s="4">
        <f t="shared" si="374"/>
        <v>5</v>
      </c>
      <c r="B667" s="176">
        <f t="shared" si="371"/>
        <v>0</v>
      </c>
      <c r="C667" s="178">
        <f t="shared" ref="C667:AP667" si="377">IF(AND(C$2&gt;equip1_reserve_freq*$A654,C$2&lt;=equip1_reserve_freq*$A655),$B655/(equip1_reserve_freq),0)</f>
        <v>0</v>
      </c>
      <c r="D667" s="161">
        <f t="shared" si="377"/>
        <v>0</v>
      </c>
      <c r="E667" s="161">
        <f t="shared" si="377"/>
        <v>0</v>
      </c>
      <c r="F667" s="161">
        <f t="shared" si="377"/>
        <v>0</v>
      </c>
      <c r="G667" s="161">
        <f t="shared" si="377"/>
        <v>0</v>
      </c>
      <c r="H667" s="161">
        <f t="shared" si="377"/>
        <v>0</v>
      </c>
      <c r="I667" s="161">
        <f t="shared" si="377"/>
        <v>0</v>
      </c>
      <c r="J667" s="161">
        <f t="shared" si="377"/>
        <v>0</v>
      </c>
      <c r="K667" s="161">
        <f t="shared" si="377"/>
        <v>0</v>
      </c>
      <c r="L667" s="161">
        <f t="shared" si="377"/>
        <v>0</v>
      </c>
      <c r="M667" s="161">
        <f t="shared" si="377"/>
        <v>0</v>
      </c>
      <c r="N667" s="161">
        <f t="shared" si="377"/>
        <v>0</v>
      </c>
      <c r="O667" s="161">
        <f t="shared" si="377"/>
        <v>0</v>
      </c>
      <c r="P667" s="161">
        <f t="shared" si="377"/>
        <v>0</v>
      </c>
      <c r="Q667" s="161">
        <f t="shared" si="377"/>
        <v>0</v>
      </c>
      <c r="R667" s="161">
        <f t="shared" si="377"/>
        <v>0</v>
      </c>
      <c r="S667" s="161">
        <f t="shared" si="377"/>
        <v>0</v>
      </c>
      <c r="T667" s="161">
        <f t="shared" si="377"/>
        <v>0</v>
      </c>
      <c r="U667" s="161">
        <f t="shared" si="377"/>
        <v>0</v>
      </c>
      <c r="V667" s="161">
        <f t="shared" si="377"/>
        <v>0</v>
      </c>
      <c r="W667" s="161">
        <f t="shared" si="377"/>
        <v>0</v>
      </c>
      <c r="X667" s="161">
        <f t="shared" si="377"/>
        <v>0</v>
      </c>
      <c r="Y667" s="161">
        <f t="shared" si="377"/>
        <v>0</v>
      </c>
      <c r="Z667" s="161">
        <f t="shared" si="377"/>
        <v>0</v>
      </c>
      <c r="AA667" s="161">
        <f t="shared" si="377"/>
        <v>0</v>
      </c>
      <c r="AB667" s="161">
        <f t="shared" si="377"/>
        <v>0</v>
      </c>
      <c r="AC667" s="161">
        <f t="shared" si="377"/>
        <v>0</v>
      </c>
      <c r="AD667" s="161">
        <f t="shared" si="377"/>
        <v>0</v>
      </c>
      <c r="AE667" s="161">
        <f t="shared" si="377"/>
        <v>0</v>
      </c>
      <c r="AF667" s="161">
        <f t="shared" si="377"/>
        <v>0</v>
      </c>
      <c r="AG667" s="161">
        <f t="shared" si="377"/>
        <v>0</v>
      </c>
      <c r="AH667" s="161">
        <f t="shared" si="377"/>
        <v>0</v>
      </c>
      <c r="AI667" s="161">
        <f t="shared" si="377"/>
        <v>0</v>
      </c>
      <c r="AJ667" s="161">
        <f t="shared" si="377"/>
        <v>0</v>
      </c>
      <c r="AK667" s="161">
        <f t="shared" si="377"/>
        <v>0</v>
      </c>
      <c r="AL667" s="161">
        <f t="shared" si="377"/>
        <v>0</v>
      </c>
      <c r="AM667" s="161">
        <f t="shared" si="377"/>
        <v>0</v>
      </c>
      <c r="AN667" s="161">
        <f t="shared" si="377"/>
        <v>0</v>
      </c>
      <c r="AO667" s="161">
        <f t="shared" si="377"/>
        <v>0</v>
      </c>
      <c r="AP667" s="161">
        <f t="shared" si="377"/>
        <v>0</v>
      </c>
    </row>
    <row r="668" spans="1:42" x14ac:dyDescent="0.2">
      <c r="A668" s="4">
        <f t="shared" si="374"/>
        <v>6</v>
      </c>
      <c r="B668" s="176">
        <f t="shared" si="371"/>
        <v>0</v>
      </c>
      <c r="C668" s="178">
        <f t="shared" ref="C668:AP668" si="378">IF(AND(C$2&gt;equip1_reserve_freq*$A655,C$2&lt;=equip1_reserve_freq*$A656),$B656/(equip1_reserve_freq),0)</f>
        <v>0</v>
      </c>
      <c r="D668" s="161">
        <f t="shared" si="378"/>
        <v>0</v>
      </c>
      <c r="E668" s="161">
        <f t="shared" si="378"/>
        <v>0</v>
      </c>
      <c r="F668" s="161">
        <f t="shared" si="378"/>
        <v>0</v>
      </c>
      <c r="G668" s="161">
        <f t="shared" si="378"/>
        <v>0</v>
      </c>
      <c r="H668" s="161">
        <f t="shared" si="378"/>
        <v>0</v>
      </c>
      <c r="I668" s="161">
        <f t="shared" si="378"/>
        <v>0</v>
      </c>
      <c r="J668" s="161">
        <f t="shared" si="378"/>
        <v>0</v>
      </c>
      <c r="K668" s="161">
        <f t="shared" si="378"/>
        <v>0</v>
      </c>
      <c r="L668" s="161">
        <f t="shared" si="378"/>
        <v>0</v>
      </c>
      <c r="M668" s="161">
        <f t="shared" si="378"/>
        <v>0</v>
      </c>
      <c r="N668" s="161">
        <f t="shared" si="378"/>
        <v>0</v>
      </c>
      <c r="O668" s="161">
        <f t="shared" si="378"/>
        <v>0</v>
      </c>
      <c r="P668" s="161">
        <f t="shared" si="378"/>
        <v>0</v>
      </c>
      <c r="Q668" s="161">
        <f t="shared" si="378"/>
        <v>0</v>
      </c>
      <c r="R668" s="161">
        <f t="shared" si="378"/>
        <v>0</v>
      </c>
      <c r="S668" s="161">
        <f t="shared" si="378"/>
        <v>0</v>
      </c>
      <c r="T668" s="161">
        <f t="shared" si="378"/>
        <v>0</v>
      </c>
      <c r="U668" s="161">
        <f t="shared" si="378"/>
        <v>0</v>
      </c>
      <c r="V668" s="161">
        <f t="shared" si="378"/>
        <v>0</v>
      </c>
      <c r="W668" s="161">
        <f t="shared" si="378"/>
        <v>0</v>
      </c>
      <c r="X668" s="161">
        <f t="shared" si="378"/>
        <v>0</v>
      </c>
      <c r="Y668" s="161">
        <f t="shared" si="378"/>
        <v>0</v>
      </c>
      <c r="Z668" s="161">
        <f t="shared" si="378"/>
        <v>0</v>
      </c>
      <c r="AA668" s="161">
        <f t="shared" si="378"/>
        <v>0</v>
      </c>
      <c r="AB668" s="161">
        <f t="shared" si="378"/>
        <v>0</v>
      </c>
      <c r="AC668" s="161">
        <f t="shared" si="378"/>
        <v>0</v>
      </c>
      <c r="AD668" s="161">
        <f t="shared" si="378"/>
        <v>0</v>
      </c>
      <c r="AE668" s="161">
        <f t="shared" si="378"/>
        <v>0</v>
      </c>
      <c r="AF668" s="161">
        <f t="shared" si="378"/>
        <v>0</v>
      </c>
      <c r="AG668" s="161">
        <f t="shared" si="378"/>
        <v>0</v>
      </c>
      <c r="AH668" s="161">
        <f t="shared" si="378"/>
        <v>0</v>
      </c>
      <c r="AI668" s="161">
        <f t="shared" si="378"/>
        <v>0</v>
      </c>
      <c r="AJ668" s="161">
        <f t="shared" si="378"/>
        <v>0</v>
      </c>
      <c r="AK668" s="161">
        <f t="shared" si="378"/>
        <v>0</v>
      </c>
      <c r="AL668" s="161">
        <f t="shared" si="378"/>
        <v>0</v>
      </c>
      <c r="AM668" s="161">
        <f t="shared" si="378"/>
        <v>0</v>
      </c>
      <c r="AN668" s="161">
        <f t="shared" si="378"/>
        <v>0</v>
      </c>
      <c r="AO668" s="161">
        <f t="shared" si="378"/>
        <v>0</v>
      </c>
      <c r="AP668" s="161">
        <f t="shared" si="378"/>
        <v>0</v>
      </c>
    </row>
    <row r="669" spans="1:42" x14ac:dyDescent="0.2">
      <c r="A669" s="4">
        <f t="shared" si="374"/>
        <v>7</v>
      </c>
      <c r="B669" s="176">
        <f t="shared" si="371"/>
        <v>0</v>
      </c>
      <c r="C669" s="178">
        <f t="shared" ref="C669:AP669" si="379">IF(AND(C$2&gt;equip1_reserve_freq*$A656,C$2&lt;=equip1_reserve_freq*$A657),$B657/(equip1_reserve_freq),0)</f>
        <v>0</v>
      </c>
      <c r="D669" s="161">
        <f t="shared" si="379"/>
        <v>0</v>
      </c>
      <c r="E669" s="161">
        <f t="shared" si="379"/>
        <v>0</v>
      </c>
      <c r="F669" s="161">
        <f t="shared" si="379"/>
        <v>0</v>
      </c>
      <c r="G669" s="161">
        <f t="shared" si="379"/>
        <v>0</v>
      </c>
      <c r="H669" s="161">
        <f t="shared" si="379"/>
        <v>0</v>
      </c>
      <c r="I669" s="161">
        <f t="shared" si="379"/>
        <v>0</v>
      </c>
      <c r="J669" s="161">
        <f t="shared" si="379"/>
        <v>0</v>
      </c>
      <c r="K669" s="161">
        <f t="shared" si="379"/>
        <v>0</v>
      </c>
      <c r="L669" s="161">
        <f t="shared" si="379"/>
        <v>0</v>
      </c>
      <c r="M669" s="161">
        <f t="shared" si="379"/>
        <v>0</v>
      </c>
      <c r="N669" s="161">
        <f t="shared" si="379"/>
        <v>0</v>
      </c>
      <c r="O669" s="161">
        <f t="shared" si="379"/>
        <v>0</v>
      </c>
      <c r="P669" s="161">
        <f t="shared" si="379"/>
        <v>0</v>
      </c>
      <c r="Q669" s="161">
        <f t="shared" si="379"/>
        <v>0</v>
      </c>
      <c r="R669" s="161">
        <f t="shared" si="379"/>
        <v>0</v>
      </c>
      <c r="S669" s="161">
        <f t="shared" si="379"/>
        <v>0</v>
      </c>
      <c r="T669" s="161">
        <f t="shared" si="379"/>
        <v>0</v>
      </c>
      <c r="U669" s="161">
        <f t="shared" si="379"/>
        <v>0</v>
      </c>
      <c r="V669" s="161">
        <f t="shared" si="379"/>
        <v>0</v>
      </c>
      <c r="W669" s="161">
        <f t="shared" si="379"/>
        <v>0</v>
      </c>
      <c r="X669" s="161">
        <f t="shared" si="379"/>
        <v>0</v>
      </c>
      <c r="Y669" s="161">
        <f t="shared" si="379"/>
        <v>0</v>
      </c>
      <c r="Z669" s="161">
        <f t="shared" si="379"/>
        <v>0</v>
      </c>
      <c r="AA669" s="161">
        <f t="shared" si="379"/>
        <v>0</v>
      </c>
      <c r="AB669" s="161">
        <f t="shared" si="379"/>
        <v>0</v>
      </c>
      <c r="AC669" s="161">
        <f t="shared" si="379"/>
        <v>0</v>
      </c>
      <c r="AD669" s="161">
        <f t="shared" si="379"/>
        <v>0</v>
      </c>
      <c r="AE669" s="161">
        <f t="shared" si="379"/>
        <v>0</v>
      </c>
      <c r="AF669" s="161">
        <f t="shared" si="379"/>
        <v>0</v>
      </c>
      <c r="AG669" s="161">
        <f t="shared" si="379"/>
        <v>0</v>
      </c>
      <c r="AH669" s="161">
        <f t="shared" si="379"/>
        <v>0</v>
      </c>
      <c r="AI669" s="161">
        <f t="shared" si="379"/>
        <v>0</v>
      </c>
      <c r="AJ669" s="161">
        <f t="shared" si="379"/>
        <v>0</v>
      </c>
      <c r="AK669" s="161">
        <f t="shared" si="379"/>
        <v>0</v>
      </c>
      <c r="AL669" s="161">
        <f t="shared" si="379"/>
        <v>0</v>
      </c>
      <c r="AM669" s="161">
        <f t="shared" si="379"/>
        <v>0</v>
      </c>
      <c r="AN669" s="161">
        <f t="shared" si="379"/>
        <v>0</v>
      </c>
      <c r="AO669" s="161">
        <f t="shared" si="379"/>
        <v>0</v>
      </c>
      <c r="AP669" s="161">
        <f t="shared" si="379"/>
        <v>0</v>
      </c>
    </row>
    <row r="670" spans="1:42" x14ac:dyDescent="0.2">
      <c r="A670" s="4">
        <f t="shared" si="374"/>
        <v>8</v>
      </c>
      <c r="B670" s="176">
        <f t="shared" si="371"/>
        <v>0</v>
      </c>
      <c r="C670" s="178">
        <f t="shared" ref="C670:AP670" si="380">IF(AND(C$2&gt;equip1_reserve_freq*$A657,C$2&lt;=equip1_reserve_freq*$A658),$B658/(equip1_reserve_freq),0)</f>
        <v>0</v>
      </c>
      <c r="D670" s="161">
        <f t="shared" si="380"/>
        <v>0</v>
      </c>
      <c r="E670" s="161">
        <f t="shared" si="380"/>
        <v>0</v>
      </c>
      <c r="F670" s="161">
        <f t="shared" si="380"/>
        <v>0</v>
      </c>
      <c r="G670" s="161">
        <f t="shared" si="380"/>
        <v>0</v>
      </c>
      <c r="H670" s="161">
        <f t="shared" si="380"/>
        <v>0</v>
      </c>
      <c r="I670" s="161">
        <f t="shared" si="380"/>
        <v>0</v>
      </c>
      <c r="J670" s="161">
        <f t="shared" si="380"/>
        <v>0</v>
      </c>
      <c r="K670" s="161">
        <f t="shared" si="380"/>
        <v>0</v>
      </c>
      <c r="L670" s="161">
        <f t="shared" si="380"/>
        <v>0</v>
      </c>
      <c r="M670" s="161">
        <f t="shared" si="380"/>
        <v>0</v>
      </c>
      <c r="N670" s="161">
        <f t="shared" si="380"/>
        <v>0</v>
      </c>
      <c r="O670" s="161">
        <f t="shared" si="380"/>
        <v>0</v>
      </c>
      <c r="P670" s="161">
        <f t="shared" si="380"/>
        <v>0</v>
      </c>
      <c r="Q670" s="161">
        <f t="shared" si="380"/>
        <v>0</v>
      </c>
      <c r="R670" s="161">
        <f t="shared" si="380"/>
        <v>0</v>
      </c>
      <c r="S670" s="161">
        <f t="shared" si="380"/>
        <v>0</v>
      </c>
      <c r="T670" s="161">
        <f t="shared" si="380"/>
        <v>0</v>
      </c>
      <c r="U670" s="161">
        <f t="shared" si="380"/>
        <v>0</v>
      </c>
      <c r="V670" s="161">
        <f t="shared" si="380"/>
        <v>0</v>
      </c>
      <c r="W670" s="161">
        <f t="shared" si="380"/>
        <v>0</v>
      </c>
      <c r="X670" s="161">
        <f t="shared" si="380"/>
        <v>0</v>
      </c>
      <c r="Y670" s="161">
        <f t="shared" si="380"/>
        <v>0</v>
      </c>
      <c r="Z670" s="161">
        <f t="shared" si="380"/>
        <v>0</v>
      </c>
      <c r="AA670" s="161">
        <f t="shared" si="380"/>
        <v>0</v>
      </c>
      <c r="AB670" s="161">
        <f t="shared" si="380"/>
        <v>0</v>
      </c>
      <c r="AC670" s="161">
        <f t="shared" si="380"/>
        <v>0</v>
      </c>
      <c r="AD670" s="161">
        <f t="shared" si="380"/>
        <v>0</v>
      </c>
      <c r="AE670" s="161">
        <f t="shared" si="380"/>
        <v>0</v>
      </c>
      <c r="AF670" s="161">
        <f t="shared" si="380"/>
        <v>0</v>
      </c>
      <c r="AG670" s="161">
        <f t="shared" si="380"/>
        <v>0</v>
      </c>
      <c r="AH670" s="161">
        <f t="shared" si="380"/>
        <v>0</v>
      </c>
      <c r="AI670" s="161">
        <f t="shared" si="380"/>
        <v>0</v>
      </c>
      <c r="AJ670" s="161">
        <f t="shared" si="380"/>
        <v>0</v>
      </c>
      <c r="AK670" s="161">
        <f t="shared" si="380"/>
        <v>0</v>
      </c>
      <c r="AL670" s="161">
        <f t="shared" si="380"/>
        <v>0</v>
      </c>
      <c r="AM670" s="161">
        <f t="shared" si="380"/>
        <v>0</v>
      </c>
      <c r="AN670" s="161">
        <f t="shared" si="380"/>
        <v>0</v>
      </c>
      <c r="AO670" s="161">
        <f t="shared" si="380"/>
        <v>0</v>
      </c>
      <c r="AP670" s="161">
        <f t="shared" si="380"/>
        <v>0</v>
      </c>
    </row>
    <row r="671" spans="1:42" x14ac:dyDescent="0.2">
      <c r="A671" s="4">
        <f>A670+1</f>
        <v>9</v>
      </c>
      <c r="B671" s="176">
        <f t="shared" si="371"/>
        <v>0</v>
      </c>
      <c r="C671" s="178">
        <f t="shared" ref="C671:AP671" si="381">IF(AND(C$2&gt;equip1_reserve_freq*$A658,C$2&lt;=equip1_reserve_freq*$A659),$B659/(equip1_reserve_freq),0)</f>
        <v>0</v>
      </c>
      <c r="D671" s="161">
        <f t="shared" si="381"/>
        <v>0</v>
      </c>
      <c r="E671" s="161">
        <f t="shared" si="381"/>
        <v>0</v>
      </c>
      <c r="F671" s="161">
        <f t="shared" si="381"/>
        <v>0</v>
      </c>
      <c r="G671" s="161">
        <f t="shared" si="381"/>
        <v>0</v>
      </c>
      <c r="H671" s="161">
        <f t="shared" si="381"/>
        <v>0</v>
      </c>
      <c r="I671" s="161">
        <f t="shared" si="381"/>
        <v>0</v>
      </c>
      <c r="J671" s="161">
        <f t="shared" si="381"/>
        <v>0</v>
      </c>
      <c r="K671" s="161">
        <f t="shared" si="381"/>
        <v>0</v>
      </c>
      <c r="L671" s="161">
        <f t="shared" si="381"/>
        <v>0</v>
      </c>
      <c r="M671" s="161">
        <f t="shared" si="381"/>
        <v>0</v>
      </c>
      <c r="N671" s="161">
        <f t="shared" si="381"/>
        <v>0</v>
      </c>
      <c r="O671" s="161">
        <f t="shared" si="381"/>
        <v>0</v>
      </c>
      <c r="P671" s="161">
        <f t="shared" si="381"/>
        <v>0</v>
      </c>
      <c r="Q671" s="161">
        <f t="shared" si="381"/>
        <v>0</v>
      </c>
      <c r="R671" s="161">
        <f t="shared" si="381"/>
        <v>0</v>
      </c>
      <c r="S671" s="161">
        <f t="shared" si="381"/>
        <v>0</v>
      </c>
      <c r="T671" s="161">
        <f t="shared" si="381"/>
        <v>0</v>
      </c>
      <c r="U671" s="161">
        <f t="shared" si="381"/>
        <v>0</v>
      </c>
      <c r="V671" s="161">
        <f t="shared" si="381"/>
        <v>0</v>
      </c>
      <c r="W671" s="161">
        <f t="shared" si="381"/>
        <v>0</v>
      </c>
      <c r="X671" s="161">
        <f t="shared" si="381"/>
        <v>0</v>
      </c>
      <c r="Y671" s="161">
        <f t="shared" si="381"/>
        <v>0</v>
      </c>
      <c r="Z671" s="161">
        <f t="shared" si="381"/>
        <v>0</v>
      </c>
      <c r="AA671" s="161">
        <f t="shared" si="381"/>
        <v>0</v>
      </c>
      <c r="AB671" s="161">
        <f t="shared" si="381"/>
        <v>0</v>
      </c>
      <c r="AC671" s="161">
        <f t="shared" si="381"/>
        <v>0</v>
      </c>
      <c r="AD671" s="161">
        <f t="shared" si="381"/>
        <v>0</v>
      </c>
      <c r="AE671" s="161">
        <f t="shared" si="381"/>
        <v>0</v>
      </c>
      <c r="AF671" s="161">
        <f t="shared" si="381"/>
        <v>0</v>
      </c>
      <c r="AG671" s="161">
        <f t="shared" si="381"/>
        <v>0</v>
      </c>
      <c r="AH671" s="161">
        <f t="shared" si="381"/>
        <v>0</v>
      </c>
      <c r="AI671" s="161">
        <f t="shared" si="381"/>
        <v>0</v>
      </c>
      <c r="AJ671" s="161">
        <f t="shared" si="381"/>
        <v>0</v>
      </c>
      <c r="AK671" s="161">
        <f t="shared" si="381"/>
        <v>0</v>
      </c>
      <c r="AL671" s="161">
        <f t="shared" si="381"/>
        <v>0</v>
      </c>
      <c r="AM671" s="161">
        <f t="shared" si="381"/>
        <v>0</v>
      </c>
      <c r="AN671" s="161">
        <f t="shared" si="381"/>
        <v>0</v>
      </c>
      <c r="AO671" s="161">
        <f t="shared" si="381"/>
        <v>0</v>
      </c>
      <c r="AP671" s="161">
        <f t="shared" si="381"/>
        <v>0</v>
      </c>
    </row>
    <row r="672" spans="1:42" x14ac:dyDescent="0.2">
      <c r="A672" s="4">
        <f t="shared" ref="A672" si="382">A671+1</f>
        <v>10</v>
      </c>
      <c r="B672" s="176">
        <f t="shared" si="371"/>
        <v>0</v>
      </c>
      <c r="C672" s="177">
        <f t="shared" ref="C672:AP672" si="383">IF(AND(C$2&gt;equip1_reserve_freq*$A659,C$2&lt;=equip1_reserve_freq*$A660),$B660/(equip1_reserve_freq),0)</f>
        <v>0</v>
      </c>
      <c r="D672" s="162">
        <f t="shared" si="383"/>
        <v>0</v>
      </c>
      <c r="E672" s="162">
        <f t="shared" si="383"/>
        <v>0</v>
      </c>
      <c r="F672" s="162">
        <f t="shared" si="383"/>
        <v>0</v>
      </c>
      <c r="G672" s="162">
        <f t="shared" si="383"/>
        <v>0</v>
      </c>
      <c r="H672" s="162">
        <f t="shared" si="383"/>
        <v>0</v>
      </c>
      <c r="I672" s="162">
        <f t="shared" si="383"/>
        <v>0</v>
      </c>
      <c r="J672" s="162">
        <f t="shared" si="383"/>
        <v>0</v>
      </c>
      <c r="K672" s="162">
        <f t="shared" si="383"/>
        <v>0</v>
      </c>
      <c r="L672" s="162">
        <f t="shared" si="383"/>
        <v>0</v>
      </c>
      <c r="M672" s="162">
        <f t="shared" si="383"/>
        <v>0</v>
      </c>
      <c r="N672" s="162">
        <f t="shared" si="383"/>
        <v>0</v>
      </c>
      <c r="O672" s="162">
        <f t="shared" si="383"/>
        <v>0</v>
      </c>
      <c r="P672" s="162">
        <f t="shared" si="383"/>
        <v>0</v>
      </c>
      <c r="Q672" s="162">
        <f t="shared" si="383"/>
        <v>0</v>
      </c>
      <c r="R672" s="162">
        <f t="shared" si="383"/>
        <v>0</v>
      </c>
      <c r="S672" s="162">
        <f t="shared" si="383"/>
        <v>0</v>
      </c>
      <c r="T672" s="162">
        <f t="shared" si="383"/>
        <v>0</v>
      </c>
      <c r="U672" s="162">
        <f t="shared" si="383"/>
        <v>0</v>
      </c>
      <c r="V672" s="162">
        <f t="shared" si="383"/>
        <v>0</v>
      </c>
      <c r="W672" s="162">
        <f t="shared" si="383"/>
        <v>0</v>
      </c>
      <c r="X672" s="162">
        <f t="shared" si="383"/>
        <v>0</v>
      </c>
      <c r="Y672" s="162">
        <f t="shared" si="383"/>
        <v>0</v>
      </c>
      <c r="Z672" s="162">
        <f t="shared" si="383"/>
        <v>0</v>
      </c>
      <c r="AA672" s="162">
        <f t="shared" si="383"/>
        <v>0</v>
      </c>
      <c r="AB672" s="162">
        <f t="shared" si="383"/>
        <v>0</v>
      </c>
      <c r="AC672" s="162">
        <f t="shared" si="383"/>
        <v>0</v>
      </c>
      <c r="AD672" s="162">
        <f t="shared" si="383"/>
        <v>0</v>
      </c>
      <c r="AE672" s="162">
        <f t="shared" si="383"/>
        <v>0</v>
      </c>
      <c r="AF672" s="162">
        <f t="shared" si="383"/>
        <v>0</v>
      </c>
      <c r="AG672" s="162">
        <f t="shared" si="383"/>
        <v>0</v>
      </c>
      <c r="AH672" s="162">
        <f t="shared" si="383"/>
        <v>0</v>
      </c>
      <c r="AI672" s="162">
        <f t="shared" si="383"/>
        <v>0</v>
      </c>
      <c r="AJ672" s="162">
        <f t="shared" si="383"/>
        <v>0</v>
      </c>
      <c r="AK672" s="162">
        <f t="shared" si="383"/>
        <v>0</v>
      </c>
      <c r="AL672" s="162">
        <f t="shared" si="383"/>
        <v>0</v>
      </c>
      <c r="AM672" s="162">
        <f t="shared" si="383"/>
        <v>0</v>
      </c>
      <c r="AN672" s="162">
        <f t="shared" si="383"/>
        <v>0</v>
      </c>
      <c r="AO672" s="162">
        <f t="shared" si="383"/>
        <v>0</v>
      </c>
      <c r="AP672" s="162">
        <f t="shared" si="383"/>
        <v>0</v>
      </c>
    </row>
    <row r="673" spans="1:42" x14ac:dyDescent="0.2">
      <c r="A673" s="27" t="s">
        <v>13</v>
      </c>
      <c r="B673" s="15"/>
      <c r="C673" s="15">
        <f>SUM(C663:C672)</f>
        <v>5086.7057555055571</v>
      </c>
      <c r="D673" s="15">
        <f t="shared" ref="D673:AP673" si="384">SUM(D663:D672)</f>
        <v>5086.7057555055571</v>
      </c>
      <c r="E673" s="15">
        <f t="shared" si="384"/>
        <v>5086.7057555055571</v>
      </c>
      <c r="F673" s="15">
        <f t="shared" si="384"/>
        <v>5086.7057555055571</v>
      </c>
      <c r="G673" s="15">
        <f t="shared" si="384"/>
        <v>5086.7057555055571</v>
      </c>
      <c r="H673" s="15">
        <f t="shared" si="384"/>
        <v>5086.7057555055571</v>
      </c>
      <c r="I673" s="15">
        <f t="shared" si="384"/>
        <v>5086.7057555055571</v>
      </c>
      <c r="J673" s="15">
        <f t="shared" si="384"/>
        <v>5086.7057555055571</v>
      </c>
      <c r="K673" s="15">
        <f t="shared" si="384"/>
        <v>5086.7057555055571</v>
      </c>
      <c r="L673" s="15">
        <f t="shared" si="384"/>
        <v>5086.7057555055571</v>
      </c>
      <c r="M673" s="15">
        <f t="shared" si="384"/>
        <v>5086.7057555055571</v>
      </c>
      <c r="N673" s="15">
        <f t="shared" si="384"/>
        <v>5086.7057555055571</v>
      </c>
      <c r="O673" s="15">
        <f t="shared" si="384"/>
        <v>5086.7057555055571</v>
      </c>
      <c r="P673" s="15">
        <f t="shared" si="384"/>
        <v>5086.7057555055571</v>
      </c>
      <c r="Q673" s="15">
        <f t="shared" si="384"/>
        <v>5086.7057555055571</v>
      </c>
      <c r="R673" s="15">
        <f t="shared" si="384"/>
        <v>0</v>
      </c>
      <c r="S673" s="15">
        <f t="shared" si="384"/>
        <v>0</v>
      </c>
      <c r="T673" s="15">
        <f t="shared" si="384"/>
        <v>0</v>
      </c>
      <c r="U673" s="15">
        <f t="shared" si="384"/>
        <v>0</v>
      </c>
      <c r="V673" s="15">
        <f t="shared" si="384"/>
        <v>0</v>
      </c>
      <c r="W673" s="15">
        <f t="shared" si="384"/>
        <v>0</v>
      </c>
      <c r="X673" s="15">
        <f t="shared" si="384"/>
        <v>0</v>
      </c>
      <c r="Y673" s="15">
        <f t="shared" si="384"/>
        <v>0</v>
      </c>
      <c r="Z673" s="15">
        <f t="shared" si="384"/>
        <v>0</v>
      </c>
      <c r="AA673" s="15">
        <f t="shared" si="384"/>
        <v>0</v>
      </c>
      <c r="AB673" s="15">
        <f t="shared" si="384"/>
        <v>0</v>
      </c>
      <c r="AC673" s="15">
        <f t="shared" si="384"/>
        <v>0</v>
      </c>
      <c r="AD673" s="15">
        <f t="shared" si="384"/>
        <v>0</v>
      </c>
      <c r="AE673" s="15">
        <f t="shared" si="384"/>
        <v>0</v>
      </c>
      <c r="AF673" s="15">
        <f t="shared" si="384"/>
        <v>0</v>
      </c>
      <c r="AG673" s="15">
        <f t="shared" si="384"/>
        <v>0</v>
      </c>
      <c r="AH673" s="15">
        <f t="shared" si="384"/>
        <v>0</v>
      </c>
      <c r="AI673" s="15">
        <f t="shared" si="384"/>
        <v>0</v>
      </c>
      <c r="AJ673" s="15">
        <f t="shared" si="384"/>
        <v>0</v>
      </c>
      <c r="AK673" s="15">
        <f t="shared" si="384"/>
        <v>0</v>
      </c>
      <c r="AL673" s="15">
        <f t="shared" si="384"/>
        <v>0</v>
      </c>
      <c r="AM673" s="15">
        <f t="shared" si="384"/>
        <v>0</v>
      </c>
      <c r="AN673" s="15">
        <f t="shared" si="384"/>
        <v>0</v>
      </c>
      <c r="AO673" s="15">
        <f t="shared" si="384"/>
        <v>0</v>
      </c>
      <c r="AP673" s="15">
        <f t="shared" si="384"/>
        <v>0</v>
      </c>
    </row>
    <row r="674" spans="1:42" x14ac:dyDescent="0.2">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5"/>
    </row>
    <row r="675" spans="1:42" x14ac:dyDescent="0.2">
      <c r="A675" s="20" t="s">
        <v>297</v>
      </c>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row>
    <row r="676" spans="1:42" x14ac:dyDescent="0.2">
      <c r="A676" s="4" t="s">
        <v>289</v>
      </c>
      <c r="B676" s="161">
        <v>0</v>
      </c>
      <c r="C676" s="161">
        <f>B679</f>
        <v>0</v>
      </c>
      <c r="D676" s="161">
        <f t="shared" ref="D676:AP676" si="385">C679</f>
        <v>0</v>
      </c>
      <c r="E676" s="161">
        <f t="shared" si="385"/>
        <v>0</v>
      </c>
      <c r="F676" s="161">
        <f t="shared" si="385"/>
        <v>0</v>
      </c>
      <c r="G676" s="161">
        <f t="shared" si="385"/>
        <v>0</v>
      </c>
      <c r="H676" s="161">
        <f t="shared" si="385"/>
        <v>0</v>
      </c>
      <c r="I676" s="161">
        <f t="shared" si="385"/>
        <v>0</v>
      </c>
      <c r="J676" s="161">
        <f t="shared" si="385"/>
        <v>0</v>
      </c>
      <c r="K676" s="161">
        <f t="shared" si="385"/>
        <v>0</v>
      </c>
      <c r="L676" s="161">
        <f t="shared" si="385"/>
        <v>0</v>
      </c>
      <c r="M676" s="161">
        <f t="shared" si="385"/>
        <v>0</v>
      </c>
      <c r="N676" s="161">
        <f t="shared" si="385"/>
        <v>0</v>
      </c>
      <c r="O676" s="161">
        <f t="shared" si="385"/>
        <v>0</v>
      </c>
      <c r="P676" s="161">
        <f t="shared" si="385"/>
        <v>0</v>
      </c>
      <c r="Q676" s="161">
        <f t="shared" si="385"/>
        <v>0</v>
      </c>
      <c r="R676" s="161">
        <f t="shared" si="385"/>
        <v>0</v>
      </c>
      <c r="S676" s="161">
        <f t="shared" si="385"/>
        <v>0</v>
      </c>
      <c r="T676" s="161">
        <f t="shared" si="385"/>
        <v>0</v>
      </c>
      <c r="U676" s="161">
        <f t="shared" si="385"/>
        <v>0</v>
      </c>
      <c r="V676" s="161">
        <f t="shared" si="385"/>
        <v>0</v>
      </c>
      <c r="W676" s="161">
        <f t="shared" si="385"/>
        <v>0</v>
      </c>
      <c r="X676" s="161">
        <f t="shared" si="385"/>
        <v>0</v>
      </c>
      <c r="Y676" s="161">
        <f t="shared" si="385"/>
        <v>0</v>
      </c>
      <c r="Z676" s="161">
        <f t="shared" si="385"/>
        <v>0</v>
      </c>
      <c r="AA676" s="161">
        <f t="shared" si="385"/>
        <v>0</v>
      </c>
      <c r="AB676" s="161">
        <f t="shared" si="385"/>
        <v>0</v>
      </c>
      <c r="AC676" s="161">
        <f t="shared" si="385"/>
        <v>0</v>
      </c>
      <c r="AD676" s="161">
        <f t="shared" si="385"/>
        <v>0</v>
      </c>
      <c r="AE676" s="161">
        <f t="shared" si="385"/>
        <v>0</v>
      </c>
      <c r="AF676" s="161">
        <f t="shared" si="385"/>
        <v>0</v>
      </c>
      <c r="AG676" s="161">
        <f t="shared" si="385"/>
        <v>0</v>
      </c>
      <c r="AH676" s="161">
        <f t="shared" si="385"/>
        <v>0</v>
      </c>
      <c r="AI676" s="161">
        <f t="shared" si="385"/>
        <v>0</v>
      </c>
      <c r="AJ676" s="161">
        <f t="shared" si="385"/>
        <v>0</v>
      </c>
      <c r="AK676" s="161">
        <f t="shared" si="385"/>
        <v>0</v>
      </c>
      <c r="AL676" s="161">
        <f t="shared" si="385"/>
        <v>0</v>
      </c>
      <c r="AM676" s="161">
        <f t="shared" si="385"/>
        <v>0</v>
      </c>
      <c r="AN676" s="161">
        <f t="shared" si="385"/>
        <v>0</v>
      </c>
      <c r="AO676" s="161">
        <f t="shared" si="385"/>
        <v>0</v>
      </c>
      <c r="AP676" s="161">
        <f t="shared" si="385"/>
        <v>0</v>
      </c>
    </row>
    <row r="677" spans="1:42" x14ac:dyDescent="0.2">
      <c r="A677" s="4" t="s">
        <v>71</v>
      </c>
      <c r="B677" s="161">
        <v>0</v>
      </c>
      <c r="C677" s="161">
        <f>C705</f>
        <v>0</v>
      </c>
      <c r="D677" s="161">
        <f t="shared" ref="D677:AP677" si="386">D705</f>
        <v>0</v>
      </c>
      <c r="E677" s="161">
        <f t="shared" si="386"/>
        <v>0</v>
      </c>
      <c r="F677" s="161">
        <f t="shared" si="386"/>
        <v>0</v>
      </c>
      <c r="G677" s="161">
        <f t="shared" si="386"/>
        <v>0</v>
      </c>
      <c r="H677" s="161">
        <f t="shared" si="386"/>
        <v>0</v>
      </c>
      <c r="I677" s="161">
        <f t="shared" si="386"/>
        <v>0</v>
      </c>
      <c r="J677" s="161">
        <f t="shared" si="386"/>
        <v>0</v>
      </c>
      <c r="K677" s="161">
        <f t="shared" si="386"/>
        <v>0</v>
      </c>
      <c r="L677" s="161">
        <f t="shared" si="386"/>
        <v>0</v>
      </c>
      <c r="M677" s="161">
        <f t="shared" si="386"/>
        <v>0</v>
      </c>
      <c r="N677" s="161">
        <f t="shared" si="386"/>
        <v>0</v>
      </c>
      <c r="O677" s="161">
        <f t="shared" si="386"/>
        <v>0</v>
      </c>
      <c r="P677" s="161">
        <f t="shared" si="386"/>
        <v>0</v>
      </c>
      <c r="Q677" s="161">
        <f t="shared" si="386"/>
        <v>0</v>
      </c>
      <c r="R677" s="161">
        <f t="shared" si="386"/>
        <v>0</v>
      </c>
      <c r="S677" s="161">
        <f t="shared" si="386"/>
        <v>0</v>
      </c>
      <c r="T677" s="161">
        <f t="shared" si="386"/>
        <v>0</v>
      </c>
      <c r="U677" s="161">
        <f t="shared" si="386"/>
        <v>0</v>
      </c>
      <c r="V677" s="161">
        <f t="shared" si="386"/>
        <v>0</v>
      </c>
      <c r="W677" s="161">
        <f t="shared" si="386"/>
        <v>0</v>
      </c>
      <c r="X677" s="161">
        <f t="shared" si="386"/>
        <v>0</v>
      </c>
      <c r="Y677" s="161">
        <f t="shared" si="386"/>
        <v>0</v>
      </c>
      <c r="Z677" s="161">
        <f t="shared" si="386"/>
        <v>0</v>
      </c>
      <c r="AA677" s="161">
        <f t="shared" si="386"/>
        <v>0</v>
      </c>
      <c r="AB677" s="161">
        <f t="shared" si="386"/>
        <v>0</v>
      </c>
      <c r="AC677" s="161">
        <f t="shared" si="386"/>
        <v>0</v>
      </c>
      <c r="AD677" s="161">
        <f t="shared" si="386"/>
        <v>0</v>
      </c>
      <c r="AE677" s="161">
        <f t="shared" si="386"/>
        <v>0</v>
      </c>
      <c r="AF677" s="161">
        <f t="shared" si="386"/>
        <v>0</v>
      </c>
      <c r="AG677" s="161">
        <f t="shared" si="386"/>
        <v>0</v>
      </c>
      <c r="AH677" s="161">
        <f t="shared" si="386"/>
        <v>0</v>
      </c>
      <c r="AI677" s="161">
        <f t="shared" si="386"/>
        <v>0</v>
      </c>
      <c r="AJ677" s="161">
        <f t="shared" si="386"/>
        <v>0</v>
      </c>
      <c r="AK677" s="161">
        <f t="shared" si="386"/>
        <v>0</v>
      </c>
      <c r="AL677" s="161">
        <f t="shared" si="386"/>
        <v>0</v>
      </c>
      <c r="AM677" s="161">
        <f t="shared" si="386"/>
        <v>0</v>
      </c>
      <c r="AN677" s="161">
        <f t="shared" si="386"/>
        <v>0</v>
      </c>
      <c r="AO677" s="161">
        <f t="shared" si="386"/>
        <v>0</v>
      </c>
      <c r="AP677" s="161">
        <f t="shared" si="386"/>
        <v>0</v>
      </c>
    </row>
    <row r="678" spans="1:42" x14ac:dyDescent="0.2">
      <c r="A678" s="4" t="s">
        <v>290</v>
      </c>
      <c r="B678" s="162">
        <v>0</v>
      </c>
      <c r="C678" s="162">
        <f>-C693</f>
        <v>0</v>
      </c>
      <c r="D678" s="162">
        <f t="shared" ref="D678:AP678" si="387">-D693</f>
        <v>0</v>
      </c>
      <c r="E678" s="162">
        <f t="shared" si="387"/>
        <v>0</v>
      </c>
      <c r="F678" s="162">
        <f t="shared" si="387"/>
        <v>0</v>
      </c>
      <c r="G678" s="162">
        <f t="shared" si="387"/>
        <v>0</v>
      </c>
      <c r="H678" s="162">
        <f t="shared" si="387"/>
        <v>0</v>
      </c>
      <c r="I678" s="162">
        <f t="shared" si="387"/>
        <v>0</v>
      </c>
      <c r="J678" s="162">
        <f t="shared" si="387"/>
        <v>0</v>
      </c>
      <c r="K678" s="162">
        <f t="shared" si="387"/>
        <v>0</v>
      </c>
      <c r="L678" s="162">
        <f t="shared" si="387"/>
        <v>0</v>
      </c>
      <c r="M678" s="162">
        <f t="shared" si="387"/>
        <v>0</v>
      </c>
      <c r="N678" s="162">
        <f t="shared" si="387"/>
        <v>0</v>
      </c>
      <c r="O678" s="162">
        <f t="shared" si="387"/>
        <v>0</v>
      </c>
      <c r="P678" s="162">
        <f t="shared" si="387"/>
        <v>0</v>
      </c>
      <c r="Q678" s="162">
        <f t="shared" si="387"/>
        <v>0</v>
      </c>
      <c r="R678" s="162">
        <f t="shared" si="387"/>
        <v>0</v>
      </c>
      <c r="S678" s="162">
        <f t="shared" si="387"/>
        <v>0</v>
      </c>
      <c r="T678" s="162">
        <f t="shared" si="387"/>
        <v>0</v>
      </c>
      <c r="U678" s="162">
        <f t="shared" si="387"/>
        <v>0</v>
      </c>
      <c r="V678" s="162">
        <f t="shared" si="387"/>
        <v>0</v>
      </c>
      <c r="W678" s="162">
        <f t="shared" si="387"/>
        <v>0</v>
      </c>
      <c r="X678" s="162">
        <f t="shared" si="387"/>
        <v>0</v>
      </c>
      <c r="Y678" s="162">
        <f t="shared" si="387"/>
        <v>0</v>
      </c>
      <c r="Z678" s="162">
        <f t="shared" si="387"/>
        <v>0</v>
      </c>
      <c r="AA678" s="162">
        <f t="shared" si="387"/>
        <v>0</v>
      </c>
      <c r="AB678" s="162">
        <f t="shared" si="387"/>
        <v>0</v>
      </c>
      <c r="AC678" s="162">
        <f t="shared" si="387"/>
        <v>0</v>
      </c>
      <c r="AD678" s="162">
        <f t="shared" si="387"/>
        <v>0</v>
      </c>
      <c r="AE678" s="162">
        <f t="shared" si="387"/>
        <v>0</v>
      </c>
      <c r="AF678" s="162">
        <f t="shared" si="387"/>
        <v>0</v>
      </c>
      <c r="AG678" s="162">
        <f t="shared" si="387"/>
        <v>0</v>
      </c>
      <c r="AH678" s="162">
        <f t="shared" si="387"/>
        <v>0</v>
      </c>
      <c r="AI678" s="162">
        <f t="shared" si="387"/>
        <v>0</v>
      </c>
      <c r="AJ678" s="162">
        <f t="shared" si="387"/>
        <v>0</v>
      </c>
      <c r="AK678" s="162">
        <f t="shared" si="387"/>
        <v>0</v>
      </c>
      <c r="AL678" s="162">
        <f t="shared" si="387"/>
        <v>0</v>
      </c>
      <c r="AM678" s="162">
        <f t="shared" si="387"/>
        <v>0</v>
      </c>
      <c r="AN678" s="162">
        <f t="shared" si="387"/>
        <v>0</v>
      </c>
      <c r="AO678" s="162">
        <f t="shared" si="387"/>
        <v>0</v>
      </c>
      <c r="AP678" s="162">
        <f t="shared" si="387"/>
        <v>0</v>
      </c>
    </row>
    <row r="679" spans="1:42" x14ac:dyDescent="0.2">
      <c r="A679" s="4" t="s">
        <v>251</v>
      </c>
      <c r="B679" s="161">
        <f>SUM(B676:B678)</f>
        <v>0</v>
      </c>
      <c r="C679" s="161">
        <f>SUM(C676:C678)</f>
        <v>0</v>
      </c>
      <c r="D679" s="161">
        <f t="shared" ref="D679:AP679" si="388">SUM(D676:D678)</f>
        <v>0</v>
      </c>
      <c r="E679" s="161">
        <f t="shared" si="388"/>
        <v>0</v>
      </c>
      <c r="F679" s="161">
        <f t="shared" si="388"/>
        <v>0</v>
      </c>
      <c r="G679" s="161">
        <f t="shared" si="388"/>
        <v>0</v>
      </c>
      <c r="H679" s="161">
        <f t="shared" si="388"/>
        <v>0</v>
      </c>
      <c r="I679" s="161">
        <f t="shared" si="388"/>
        <v>0</v>
      </c>
      <c r="J679" s="161">
        <f t="shared" si="388"/>
        <v>0</v>
      </c>
      <c r="K679" s="161">
        <f t="shared" si="388"/>
        <v>0</v>
      </c>
      <c r="L679" s="161">
        <f t="shared" si="388"/>
        <v>0</v>
      </c>
      <c r="M679" s="161">
        <f t="shared" si="388"/>
        <v>0</v>
      </c>
      <c r="N679" s="161">
        <f t="shared" si="388"/>
        <v>0</v>
      </c>
      <c r="O679" s="161">
        <f t="shared" si="388"/>
        <v>0</v>
      </c>
      <c r="P679" s="161">
        <f t="shared" si="388"/>
        <v>0</v>
      </c>
      <c r="Q679" s="161">
        <f t="shared" si="388"/>
        <v>0</v>
      </c>
      <c r="R679" s="161">
        <f t="shared" si="388"/>
        <v>0</v>
      </c>
      <c r="S679" s="161">
        <f t="shared" si="388"/>
        <v>0</v>
      </c>
      <c r="T679" s="161">
        <f t="shared" si="388"/>
        <v>0</v>
      </c>
      <c r="U679" s="161">
        <f t="shared" si="388"/>
        <v>0</v>
      </c>
      <c r="V679" s="161">
        <f t="shared" si="388"/>
        <v>0</v>
      </c>
      <c r="W679" s="161">
        <f t="shared" si="388"/>
        <v>0</v>
      </c>
      <c r="X679" s="161">
        <f t="shared" si="388"/>
        <v>0</v>
      </c>
      <c r="Y679" s="161">
        <f t="shared" si="388"/>
        <v>0</v>
      </c>
      <c r="Z679" s="161">
        <f t="shared" si="388"/>
        <v>0</v>
      </c>
      <c r="AA679" s="161">
        <f t="shared" si="388"/>
        <v>0</v>
      </c>
      <c r="AB679" s="161">
        <f t="shared" si="388"/>
        <v>0</v>
      </c>
      <c r="AC679" s="161">
        <f t="shared" si="388"/>
        <v>0</v>
      </c>
      <c r="AD679" s="161">
        <f t="shared" si="388"/>
        <v>0</v>
      </c>
      <c r="AE679" s="161">
        <f t="shared" si="388"/>
        <v>0</v>
      </c>
      <c r="AF679" s="161">
        <f t="shared" si="388"/>
        <v>0</v>
      </c>
      <c r="AG679" s="161">
        <f t="shared" si="388"/>
        <v>0</v>
      </c>
      <c r="AH679" s="161">
        <f t="shared" si="388"/>
        <v>0</v>
      </c>
      <c r="AI679" s="161">
        <f t="shared" si="388"/>
        <v>0</v>
      </c>
      <c r="AJ679" s="161">
        <f t="shared" si="388"/>
        <v>0</v>
      </c>
      <c r="AK679" s="161">
        <f t="shared" si="388"/>
        <v>0</v>
      </c>
      <c r="AL679" s="161">
        <f t="shared" si="388"/>
        <v>0</v>
      </c>
      <c r="AM679" s="161">
        <f t="shared" si="388"/>
        <v>0</v>
      </c>
      <c r="AN679" s="161">
        <f t="shared" si="388"/>
        <v>0</v>
      </c>
      <c r="AO679" s="161">
        <f t="shared" si="388"/>
        <v>0</v>
      </c>
      <c r="AP679" s="161">
        <f t="shared" si="388"/>
        <v>0</v>
      </c>
    </row>
    <row r="681" spans="1:42" x14ac:dyDescent="0.2">
      <c r="A681" s="4" t="s">
        <v>292</v>
      </c>
    </row>
    <row r="682" spans="1:42" x14ac:dyDescent="0.2">
      <c r="A682" s="4" t="s">
        <v>293</v>
      </c>
    </row>
    <row r="683" spans="1:42" x14ac:dyDescent="0.2">
      <c r="A683" s="4">
        <v>1</v>
      </c>
      <c r="B683" s="176">
        <f t="shared" ref="B683:B692" si="389">SUM(C683:AP683)</f>
        <v>0</v>
      </c>
      <c r="C683" s="161">
        <f t="shared" ref="C683:AP683" si="390">IF(C$2&gt;analysis_period,0,IF(C$2=equip2_reserve_freq*$A683,equip2_reserve_cost*system_capacity*1000*(1+inflation_rate/100)^B$2,0))</f>
        <v>0</v>
      </c>
      <c r="D683" s="161">
        <f t="shared" si="390"/>
        <v>0</v>
      </c>
      <c r="E683" s="161">
        <f t="shared" si="390"/>
        <v>0</v>
      </c>
      <c r="F683" s="161">
        <f t="shared" si="390"/>
        <v>0</v>
      </c>
      <c r="G683" s="161">
        <f t="shared" si="390"/>
        <v>0</v>
      </c>
      <c r="H683" s="161">
        <f t="shared" si="390"/>
        <v>0</v>
      </c>
      <c r="I683" s="161">
        <f t="shared" si="390"/>
        <v>0</v>
      </c>
      <c r="J683" s="161">
        <f t="shared" si="390"/>
        <v>0</v>
      </c>
      <c r="K683" s="161">
        <f t="shared" si="390"/>
        <v>0</v>
      </c>
      <c r="L683" s="161">
        <f t="shared" si="390"/>
        <v>0</v>
      </c>
      <c r="M683" s="161">
        <f t="shared" si="390"/>
        <v>0</v>
      </c>
      <c r="N683" s="161">
        <f t="shared" si="390"/>
        <v>0</v>
      </c>
      <c r="O683" s="161">
        <f t="shared" si="390"/>
        <v>0</v>
      </c>
      <c r="P683" s="161">
        <f t="shared" si="390"/>
        <v>0</v>
      </c>
      <c r="Q683" s="161">
        <f t="shared" si="390"/>
        <v>0</v>
      </c>
      <c r="R683" s="161">
        <f t="shared" si="390"/>
        <v>0</v>
      </c>
      <c r="S683" s="161">
        <f t="shared" si="390"/>
        <v>0</v>
      </c>
      <c r="T683" s="161">
        <f t="shared" si="390"/>
        <v>0</v>
      </c>
      <c r="U683" s="161">
        <f t="shared" si="390"/>
        <v>0</v>
      </c>
      <c r="V683" s="161">
        <f t="shared" si="390"/>
        <v>0</v>
      </c>
      <c r="W683" s="161">
        <f t="shared" si="390"/>
        <v>0</v>
      </c>
      <c r="X683" s="161">
        <f t="shared" si="390"/>
        <v>0</v>
      </c>
      <c r="Y683" s="161">
        <f t="shared" si="390"/>
        <v>0</v>
      </c>
      <c r="Z683" s="161">
        <f t="shared" si="390"/>
        <v>0</v>
      </c>
      <c r="AA683" s="161">
        <f t="shared" si="390"/>
        <v>0</v>
      </c>
      <c r="AB683" s="161">
        <f t="shared" si="390"/>
        <v>0</v>
      </c>
      <c r="AC683" s="161">
        <f t="shared" si="390"/>
        <v>0</v>
      </c>
      <c r="AD683" s="161">
        <f t="shared" si="390"/>
        <v>0</v>
      </c>
      <c r="AE683" s="161">
        <f t="shared" si="390"/>
        <v>0</v>
      </c>
      <c r="AF683" s="161">
        <f t="shared" si="390"/>
        <v>0</v>
      </c>
      <c r="AG683" s="161">
        <f t="shared" si="390"/>
        <v>0</v>
      </c>
      <c r="AH683" s="161">
        <f t="shared" si="390"/>
        <v>0</v>
      </c>
      <c r="AI683" s="161">
        <f t="shared" si="390"/>
        <v>0</v>
      </c>
      <c r="AJ683" s="161">
        <f t="shared" si="390"/>
        <v>0</v>
      </c>
      <c r="AK683" s="161">
        <f t="shared" si="390"/>
        <v>0</v>
      </c>
      <c r="AL683" s="161">
        <f t="shared" si="390"/>
        <v>0</v>
      </c>
      <c r="AM683" s="161">
        <f t="shared" si="390"/>
        <v>0</v>
      </c>
      <c r="AN683" s="161">
        <f t="shared" si="390"/>
        <v>0</v>
      </c>
      <c r="AO683" s="161">
        <f t="shared" si="390"/>
        <v>0</v>
      </c>
      <c r="AP683" s="161">
        <f t="shared" si="390"/>
        <v>0</v>
      </c>
    </row>
    <row r="684" spans="1:42" x14ac:dyDescent="0.2">
      <c r="A684" s="4">
        <f>A683+1</f>
        <v>2</v>
      </c>
      <c r="B684" s="176">
        <f t="shared" si="389"/>
        <v>0</v>
      </c>
      <c r="C684" s="161">
        <f t="shared" ref="C684:AP684" si="391">IF(C$2&gt;analysis_period,0,IF(C$2=equip2_reserve_freq*$A684,equip2_reserve_cost*system_capacity*1000*(1+inflation_rate/100)^B$2,0))</f>
        <v>0</v>
      </c>
      <c r="D684" s="161">
        <f t="shared" si="391"/>
        <v>0</v>
      </c>
      <c r="E684" s="161">
        <f t="shared" si="391"/>
        <v>0</v>
      </c>
      <c r="F684" s="161">
        <f t="shared" si="391"/>
        <v>0</v>
      </c>
      <c r="G684" s="161">
        <f t="shared" si="391"/>
        <v>0</v>
      </c>
      <c r="H684" s="161">
        <f t="shared" si="391"/>
        <v>0</v>
      </c>
      <c r="I684" s="161">
        <f t="shared" si="391"/>
        <v>0</v>
      </c>
      <c r="J684" s="161">
        <f t="shared" si="391"/>
        <v>0</v>
      </c>
      <c r="K684" s="161">
        <f t="shared" si="391"/>
        <v>0</v>
      </c>
      <c r="L684" s="161">
        <f t="shared" si="391"/>
        <v>0</v>
      </c>
      <c r="M684" s="161">
        <f t="shared" si="391"/>
        <v>0</v>
      </c>
      <c r="N684" s="161">
        <f t="shared" si="391"/>
        <v>0</v>
      </c>
      <c r="O684" s="161">
        <f t="shared" si="391"/>
        <v>0</v>
      </c>
      <c r="P684" s="161">
        <f t="shared" si="391"/>
        <v>0</v>
      </c>
      <c r="Q684" s="161">
        <f t="shared" si="391"/>
        <v>0</v>
      </c>
      <c r="R684" s="161">
        <f t="shared" si="391"/>
        <v>0</v>
      </c>
      <c r="S684" s="161">
        <f t="shared" si="391"/>
        <v>0</v>
      </c>
      <c r="T684" s="161">
        <f t="shared" si="391"/>
        <v>0</v>
      </c>
      <c r="U684" s="161">
        <f t="shared" si="391"/>
        <v>0</v>
      </c>
      <c r="V684" s="161">
        <f t="shared" si="391"/>
        <v>0</v>
      </c>
      <c r="W684" s="161">
        <f t="shared" si="391"/>
        <v>0</v>
      </c>
      <c r="X684" s="161">
        <f t="shared" si="391"/>
        <v>0</v>
      </c>
      <c r="Y684" s="161">
        <f t="shared" si="391"/>
        <v>0</v>
      </c>
      <c r="Z684" s="161">
        <f t="shared" si="391"/>
        <v>0</v>
      </c>
      <c r="AA684" s="161">
        <f t="shared" si="391"/>
        <v>0</v>
      </c>
      <c r="AB684" s="161">
        <f t="shared" si="391"/>
        <v>0</v>
      </c>
      <c r="AC684" s="161">
        <f t="shared" si="391"/>
        <v>0</v>
      </c>
      <c r="AD684" s="161">
        <f t="shared" si="391"/>
        <v>0</v>
      </c>
      <c r="AE684" s="161">
        <f t="shared" si="391"/>
        <v>0</v>
      </c>
      <c r="AF684" s="161">
        <f t="shared" si="391"/>
        <v>0</v>
      </c>
      <c r="AG684" s="161">
        <f t="shared" si="391"/>
        <v>0</v>
      </c>
      <c r="AH684" s="161">
        <f t="shared" si="391"/>
        <v>0</v>
      </c>
      <c r="AI684" s="161">
        <f t="shared" si="391"/>
        <v>0</v>
      </c>
      <c r="AJ684" s="161">
        <f t="shared" si="391"/>
        <v>0</v>
      </c>
      <c r="AK684" s="161">
        <f t="shared" si="391"/>
        <v>0</v>
      </c>
      <c r="AL684" s="161">
        <f t="shared" si="391"/>
        <v>0</v>
      </c>
      <c r="AM684" s="161">
        <f t="shared" si="391"/>
        <v>0</v>
      </c>
      <c r="AN684" s="161">
        <f t="shared" si="391"/>
        <v>0</v>
      </c>
      <c r="AO684" s="161">
        <f t="shared" si="391"/>
        <v>0</v>
      </c>
      <c r="AP684" s="161">
        <f t="shared" si="391"/>
        <v>0</v>
      </c>
    </row>
    <row r="685" spans="1:42" x14ac:dyDescent="0.2">
      <c r="A685" s="4">
        <f t="shared" ref="A685:A692" si="392">A684+1</f>
        <v>3</v>
      </c>
      <c r="B685" s="176">
        <f t="shared" si="389"/>
        <v>0</v>
      </c>
      <c r="C685" s="161">
        <f t="shared" ref="C685:AP685" si="393">IF(C$2&gt;analysis_period,0,IF(C$2=equip2_reserve_freq*$A685,equip2_reserve_cost*system_capacity*1000*(1+inflation_rate/100)^B$2,0))</f>
        <v>0</v>
      </c>
      <c r="D685" s="161">
        <f t="shared" si="393"/>
        <v>0</v>
      </c>
      <c r="E685" s="161">
        <f t="shared" si="393"/>
        <v>0</v>
      </c>
      <c r="F685" s="161">
        <f t="shared" si="393"/>
        <v>0</v>
      </c>
      <c r="G685" s="161">
        <f t="shared" si="393"/>
        <v>0</v>
      </c>
      <c r="H685" s="161">
        <f t="shared" si="393"/>
        <v>0</v>
      </c>
      <c r="I685" s="161">
        <f t="shared" si="393"/>
        <v>0</v>
      </c>
      <c r="J685" s="161">
        <f t="shared" si="393"/>
        <v>0</v>
      </c>
      <c r="K685" s="161">
        <f t="shared" si="393"/>
        <v>0</v>
      </c>
      <c r="L685" s="161">
        <f t="shared" si="393"/>
        <v>0</v>
      </c>
      <c r="M685" s="161">
        <f t="shared" si="393"/>
        <v>0</v>
      </c>
      <c r="N685" s="161">
        <f t="shared" si="393"/>
        <v>0</v>
      </c>
      <c r="O685" s="161">
        <f t="shared" si="393"/>
        <v>0</v>
      </c>
      <c r="P685" s="161">
        <f t="shared" si="393"/>
        <v>0</v>
      </c>
      <c r="Q685" s="161">
        <f t="shared" si="393"/>
        <v>0</v>
      </c>
      <c r="R685" s="161">
        <f t="shared" si="393"/>
        <v>0</v>
      </c>
      <c r="S685" s="161">
        <f t="shared" si="393"/>
        <v>0</v>
      </c>
      <c r="T685" s="161">
        <f t="shared" si="393"/>
        <v>0</v>
      </c>
      <c r="U685" s="161">
        <f t="shared" si="393"/>
        <v>0</v>
      </c>
      <c r="V685" s="161">
        <f t="shared" si="393"/>
        <v>0</v>
      </c>
      <c r="W685" s="161">
        <f t="shared" si="393"/>
        <v>0</v>
      </c>
      <c r="X685" s="161">
        <f t="shared" si="393"/>
        <v>0</v>
      </c>
      <c r="Y685" s="161">
        <f t="shared" si="393"/>
        <v>0</v>
      </c>
      <c r="Z685" s="161">
        <f t="shared" si="393"/>
        <v>0</v>
      </c>
      <c r="AA685" s="161">
        <f t="shared" si="393"/>
        <v>0</v>
      </c>
      <c r="AB685" s="161">
        <f t="shared" si="393"/>
        <v>0</v>
      </c>
      <c r="AC685" s="161">
        <f t="shared" si="393"/>
        <v>0</v>
      </c>
      <c r="AD685" s="161">
        <f t="shared" si="393"/>
        <v>0</v>
      </c>
      <c r="AE685" s="161">
        <f t="shared" si="393"/>
        <v>0</v>
      </c>
      <c r="AF685" s="161">
        <f t="shared" si="393"/>
        <v>0</v>
      </c>
      <c r="AG685" s="161">
        <f t="shared" si="393"/>
        <v>0</v>
      </c>
      <c r="AH685" s="161">
        <f t="shared" si="393"/>
        <v>0</v>
      </c>
      <c r="AI685" s="161">
        <f t="shared" si="393"/>
        <v>0</v>
      </c>
      <c r="AJ685" s="161">
        <f t="shared" si="393"/>
        <v>0</v>
      </c>
      <c r="AK685" s="161">
        <f t="shared" si="393"/>
        <v>0</v>
      </c>
      <c r="AL685" s="161">
        <f t="shared" si="393"/>
        <v>0</v>
      </c>
      <c r="AM685" s="161">
        <f t="shared" si="393"/>
        <v>0</v>
      </c>
      <c r="AN685" s="161">
        <f t="shared" si="393"/>
        <v>0</v>
      </c>
      <c r="AO685" s="161">
        <f t="shared" si="393"/>
        <v>0</v>
      </c>
      <c r="AP685" s="161">
        <f t="shared" si="393"/>
        <v>0</v>
      </c>
    </row>
    <row r="686" spans="1:42" x14ac:dyDescent="0.2">
      <c r="A686" s="4">
        <f t="shared" si="392"/>
        <v>4</v>
      </c>
      <c r="B686" s="176">
        <f t="shared" si="389"/>
        <v>0</v>
      </c>
      <c r="C686" s="161">
        <f t="shared" ref="C686:AP686" si="394">IF(C$2&gt;analysis_period,0,IF(C$2=equip2_reserve_freq*$A686,equip2_reserve_cost*system_capacity*1000*(1+inflation_rate/100)^B$2,0))</f>
        <v>0</v>
      </c>
      <c r="D686" s="161">
        <f t="shared" si="394"/>
        <v>0</v>
      </c>
      <c r="E686" s="161">
        <f t="shared" si="394"/>
        <v>0</v>
      </c>
      <c r="F686" s="161">
        <f t="shared" si="394"/>
        <v>0</v>
      </c>
      <c r="G686" s="161">
        <f t="shared" si="394"/>
        <v>0</v>
      </c>
      <c r="H686" s="161">
        <f t="shared" si="394"/>
        <v>0</v>
      </c>
      <c r="I686" s="161">
        <f t="shared" si="394"/>
        <v>0</v>
      </c>
      <c r="J686" s="161">
        <f t="shared" si="394"/>
        <v>0</v>
      </c>
      <c r="K686" s="161">
        <f t="shared" si="394"/>
        <v>0</v>
      </c>
      <c r="L686" s="161">
        <f t="shared" si="394"/>
        <v>0</v>
      </c>
      <c r="M686" s="161">
        <f t="shared" si="394"/>
        <v>0</v>
      </c>
      <c r="N686" s="161">
        <f t="shared" si="394"/>
        <v>0</v>
      </c>
      <c r="O686" s="161">
        <f t="shared" si="394"/>
        <v>0</v>
      </c>
      <c r="P686" s="161">
        <f t="shared" si="394"/>
        <v>0</v>
      </c>
      <c r="Q686" s="161">
        <f t="shared" si="394"/>
        <v>0</v>
      </c>
      <c r="R686" s="161">
        <f t="shared" si="394"/>
        <v>0</v>
      </c>
      <c r="S686" s="161">
        <f t="shared" si="394"/>
        <v>0</v>
      </c>
      <c r="T686" s="161">
        <f t="shared" si="394"/>
        <v>0</v>
      </c>
      <c r="U686" s="161">
        <f t="shared" si="394"/>
        <v>0</v>
      </c>
      <c r="V686" s="161">
        <f t="shared" si="394"/>
        <v>0</v>
      </c>
      <c r="W686" s="161">
        <f t="shared" si="394"/>
        <v>0</v>
      </c>
      <c r="X686" s="161">
        <f t="shared" si="394"/>
        <v>0</v>
      </c>
      <c r="Y686" s="161">
        <f t="shared" si="394"/>
        <v>0</v>
      </c>
      <c r="Z686" s="161">
        <f t="shared" si="394"/>
        <v>0</v>
      </c>
      <c r="AA686" s="161">
        <f t="shared" si="394"/>
        <v>0</v>
      </c>
      <c r="AB686" s="161">
        <f t="shared" si="394"/>
        <v>0</v>
      </c>
      <c r="AC686" s="161">
        <f t="shared" si="394"/>
        <v>0</v>
      </c>
      <c r="AD686" s="161">
        <f t="shared" si="394"/>
        <v>0</v>
      </c>
      <c r="AE686" s="161">
        <f t="shared" si="394"/>
        <v>0</v>
      </c>
      <c r="AF686" s="161">
        <f t="shared" si="394"/>
        <v>0</v>
      </c>
      <c r="AG686" s="161">
        <f t="shared" si="394"/>
        <v>0</v>
      </c>
      <c r="AH686" s="161">
        <f t="shared" si="394"/>
        <v>0</v>
      </c>
      <c r="AI686" s="161">
        <f t="shared" si="394"/>
        <v>0</v>
      </c>
      <c r="AJ686" s="161">
        <f t="shared" si="394"/>
        <v>0</v>
      </c>
      <c r="AK686" s="161">
        <f t="shared" si="394"/>
        <v>0</v>
      </c>
      <c r="AL686" s="161">
        <f t="shared" si="394"/>
        <v>0</v>
      </c>
      <c r="AM686" s="161">
        <f t="shared" si="394"/>
        <v>0</v>
      </c>
      <c r="AN686" s="161">
        <f t="shared" si="394"/>
        <v>0</v>
      </c>
      <c r="AO686" s="161">
        <f t="shared" si="394"/>
        <v>0</v>
      </c>
      <c r="AP686" s="161">
        <f t="shared" si="394"/>
        <v>0</v>
      </c>
    </row>
    <row r="687" spans="1:42" x14ac:dyDescent="0.2">
      <c r="A687" s="4">
        <f t="shared" si="392"/>
        <v>5</v>
      </c>
      <c r="B687" s="176">
        <f t="shared" si="389"/>
        <v>0</v>
      </c>
      <c r="C687" s="161">
        <f t="shared" ref="C687:AP687" si="395">IF(C$2&gt;analysis_period,0,IF(C$2=equip2_reserve_freq*$A687,equip2_reserve_cost*system_capacity*1000*(1+inflation_rate/100)^B$2,0))</f>
        <v>0</v>
      </c>
      <c r="D687" s="161">
        <f t="shared" si="395"/>
        <v>0</v>
      </c>
      <c r="E687" s="161">
        <f t="shared" si="395"/>
        <v>0</v>
      </c>
      <c r="F687" s="161">
        <f t="shared" si="395"/>
        <v>0</v>
      </c>
      <c r="G687" s="161">
        <f t="shared" si="395"/>
        <v>0</v>
      </c>
      <c r="H687" s="161">
        <f t="shared" si="395"/>
        <v>0</v>
      </c>
      <c r="I687" s="161">
        <f t="shared" si="395"/>
        <v>0</v>
      </c>
      <c r="J687" s="161">
        <f t="shared" si="395"/>
        <v>0</v>
      </c>
      <c r="K687" s="161">
        <f t="shared" si="395"/>
        <v>0</v>
      </c>
      <c r="L687" s="161">
        <f t="shared" si="395"/>
        <v>0</v>
      </c>
      <c r="M687" s="161">
        <f t="shared" si="395"/>
        <v>0</v>
      </c>
      <c r="N687" s="161">
        <f t="shared" si="395"/>
        <v>0</v>
      </c>
      <c r="O687" s="161">
        <f t="shared" si="395"/>
        <v>0</v>
      </c>
      <c r="P687" s="161">
        <f t="shared" si="395"/>
        <v>0</v>
      </c>
      <c r="Q687" s="161">
        <f t="shared" si="395"/>
        <v>0</v>
      </c>
      <c r="R687" s="161">
        <f t="shared" si="395"/>
        <v>0</v>
      </c>
      <c r="S687" s="161">
        <f t="shared" si="395"/>
        <v>0</v>
      </c>
      <c r="T687" s="161">
        <f t="shared" si="395"/>
        <v>0</v>
      </c>
      <c r="U687" s="161">
        <f t="shared" si="395"/>
        <v>0</v>
      </c>
      <c r="V687" s="161">
        <f t="shared" si="395"/>
        <v>0</v>
      </c>
      <c r="W687" s="161">
        <f t="shared" si="395"/>
        <v>0</v>
      </c>
      <c r="X687" s="161">
        <f t="shared" si="395"/>
        <v>0</v>
      </c>
      <c r="Y687" s="161">
        <f t="shared" si="395"/>
        <v>0</v>
      </c>
      <c r="Z687" s="161">
        <f t="shared" si="395"/>
        <v>0</v>
      </c>
      <c r="AA687" s="161">
        <f t="shared" si="395"/>
        <v>0</v>
      </c>
      <c r="AB687" s="161">
        <f t="shared" si="395"/>
        <v>0</v>
      </c>
      <c r="AC687" s="161">
        <f t="shared" si="395"/>
        <v>0</v>
      </c>
      <c r="AD687" s="161">
        <f t="shared" si="395"/>
        <v>0</v>
      </c>
      <c r="AE687" s="161">
        <f t="shared" si="395"/>
        <v>0</v>
      </c>
      <c r="AF687" s="161">
        <f t="shared" si="395"/>
        <v>0</v>
      </c>
      <c r="AG687" s="161">
        <f t="shared" si="395"/>
        <v>0</v>
      </c>
      <c r="AH687" s="161">
        <f t="shared" si="395"/>
        <v>0</v>
      </c>
      <c r="AI687" s="161">
        <f t="shared" si="395"/>
        <v>0</v>
      </c>
      <c r="AJ687" s="161">
        <f t="shared" si="395"/>
        <v>0</v>
      </c>
      <c r="AK687" s="161">
        <f t="shared" si="395"/>
        <v>0</v>
      </c>
      <c r="AL687" s="161">
        <f t="shared" si="395"/>
        <v>0</v>
      </c>
      <c r="AM687" s="161">
        <f t="shared" si="395"/>
        <v>0</v>
      </c>
      <c r="AN687" s="161">
        <f t="shared" si="395"/>
        <v>0</v>
      </c>
      <c r="AO687" s="161">
        <f t="shared" si="395"/>
        <v>0</v>
      </c>
      <c r="AP687" s="161">
        <f t="shared" si="395"/>
        <v>0</v>
      </c>
    </row>
    <row r="688" spans="1:42" x14ac:dyDescent="0.2">
      <c r="A688" s="4">
        <f t="shared" si="392"/>
        <v>6</v>
      </c>
      <c r="B688" s="176">
        <f t="shared" si="389"/>
        <v>0</v>
      </c>
      <c r="C688" s="161">
        <f t="shared" ref="C688:AP688" si="396">IF(C$2&gt;analysis_period,0,IF(C$2=equip2_reserve_freq*$A688,equip2_reserve_cost*system_capacity*1000*(1+inflation_rate/100)^B$2,0))</f>
        <v>0</v>
      </c>
      <c r="D688" s="161">
        <f t="shared" si="396"/>
        <v>0</v>
      </c>
      <c r="E688" s="161">
        <f t="shared" si="396"/>
        <v>0</v>
      </c>
      <c r="F688" s="161">
        <f t="shared" si="396"/>
        <v>0</v>
      </c>
      <c r="G688" s="161">
        <f t="shared" si="396"/>
        <v>0</v>
      </c>
      <c r="H688" s="161">
        <f t="shared" si="396"/>
        <v>0</v>
      </c>
      <c r="I688" s="161">
        <f t="shared" si="396"/>
        <v>0</v>
      </c>
      <c r="J688" s="161">
        <f t="shared" si="396"/>
        <v>0</v>
      </c>
      <c r="K688" s="161">
        <f t="shared" si="396"/>
        <v>0</v>
      </c>
      <c r="L688" s="161">
        <f t="shared" si="396"/>
        <v>0</v>
      </c>
      <c r="M688" s="161">
        <f t="shared" si="396"/>
        <v>0</v>
      </c>
      <c r="N688" s="161">
        <f t="shared" si="396"/>
        <v>0</v>
      </c>
      <c r="O688" s="161">
        <f t="shared" si="396"/>
        <v>0</v>
      </c>
      <c r="P688" s="161">
        <f t="shared" si="396"/>
        <v>0</v>
      </c>
      <c r="Q688" s="161">
        <f t="shared" si="396"/>
        <v>0</v>
      </c>
      <c r="R688" s="161">
        <f t="shared" si="396"/>
        <v>0</v>
      </c>
      <c r="S688" s="161">
        <f t="shared" si="396"/>
        <v>0</v>
      </c>
      <c r="T688" s="161">
        <f t="shared" si="396"/>
        <v>0</v>
      </c>
      <c r="U688" s="161">
        <f t="shared" si="396"/>
        <v>0</v>
      </c>
      <c r="V688" s="161">
        <f t="shared" si="396"/>
        <v>0</v>
      </c>
      <c r="W688" s="161">
        <f t="shared" si="396"/>
        <v>0</v>
      </c>
      <c r="X688" s="161">
        <f t="shared" si="396"/>
        <v>0</v>
      </c>
      <c r="Y688" s="161">
        <f t="shared" si="396"/>
        <v>0</v>
      </c>
      <c r="Z688" s="161">
        <f t="shared" si="396"/>
        <v>0</v>
      </c>
      <c r="AA688" s="161">
        <f t="shared" si="396"/>
        <v>0</v>
      </c>
      <c r="AB688" s="161">
        <f t="shared" si="396"/>
        <v>0</v>
      </c>
      <c r="AC688" s="161">
        <f t="shared" si="396"/>
        <v>0</v>
      </c>
      <c r="AD688" s="161">
        <f t="shared" si="396"/>
        <v>0</v>
      </c>
      <c r="AE688" s="161">
        <f t="shared" si="396"/>
        <v>0</v>
      </c>
      <c r="AF688" s="161">
        <f t="shared" si="396"/>
        <v>0</v>
      </c>
      <c r="AG688" s="161">
        <f t="shared" si="396"/>
        <v>0</v>
      </c>
      <c r="AH688" s="161">
        <f t="shared" si="396"/>
        <v>0</v>
      </c>
      <c r="AI688" s="161">
        <f t="shared" si="396"/>
        <v>0</v>
      </c>
      <c r="AJ688" s="161">
        <f t="shared" si="396"/>
        <v>0</v>
      </c>
      <c r="AK688" s="161">
        <f t="shared" si="396"/>
        <v>0</v>
      </c>
      <c r="AL688" s="161">
        <f t="shared" si="396"/>
        <v>0</v>
      </c>
      <c r="AM688" s="161">
        <f t="shared" si="396"/>
        <v>0</v>
      </c>
      <c r="AN688" s="161">
        <f t="shared" si="396"/>
        <v>0</v>
      </c>
      <c r="AO688" s="161">
        <f t="shared" si="396"/>
        <v>0</v>
      </c>
      <c r="AP688" s="161">
        <f t="shared" si="396"/>
        <v>0</v>
      </c>
    </row>
    <row r="689" spans="1:42" x14ac:dyDescent="0.2">
      <c r="A689" s="4">
        <f t="shared" si="392"/>
        <v>7</v>
      </c>
      <c r="B689" s="176">
        <f t="shared" si="389"/>
        <v>0</v>
      </c>
      <c r="C689" s="161">
        <f t="shared" ref="C689:AP689" si="397">IF(C$2&gt;analysis_period,0,IF(C$2=equip2_reserve_freq*$A689,equip2_reserve_cost*system_capacity*1000*(1+inflation_rate/100)^B$2,0))</f>
        <v>0</v>
      </c>
      <c r="D689" s="161">
        <f t="shared" si="397"/>
        <v>0</v>
      </c>
      <c r="E689" s="161">
        <f t="shared" si="397"/>
        <v>0</v>
      </c>
      <c r="F689" s="161">
        <f t="shared" si="397"/>
        <v>0</v>
      </c>
      <c r="G689" s="161">
        <f t="shared" si="397"/>
        <v>0</v>
      </c>
      <c r="H689" s="161">
        <f t="shared" si="397"/>
        <v>0</v>
      </c>
      <c r="I689" s="161">
        <f t="shared" si="397"/>
        <v>0</v>
      </c>
      <c r="J689" s="161">
        <f t="shared" si="397"/>
        <v>0</v>
      </c>
      <c r="K689" s="161">
        <f t="shared" si="397"/>
        <v>0</v>
      </c>
      <c r="L689" s="161">
        <f t="shared" si="397"/>
        <v>0</v>
      </c>
      <c r="M689" s="161">
        <f t="shared" si="397"/>
        <v>0</v>
      </c>
      <c r="N689" s="161">
        <f t="shared" si="397"/>
        <v>0</v>
      </c>
      <c r="O689" s="161">
        <f t="shared" si="397"/>
        <v>0</v>
      </c>
      <c r="P689" s="161">
        <f t="shared" si="397"/>
        <v>0</v>
      </c>
      <c r="Q689" s="161">
        <f t="shared" si="397"/>
        <v>0</v>
      </c>
      <c r="R689" s="161">
        <f t="shared" si="397"/>
        <v>0</v>
      </c>
      <c r="S689" s="161">
        <f t="shared" si="397"/>
        <v>0</v>
      </c>
      <c r="T689" s="161">
        <f t="shared" si="397"/>
        <v>0</v>
      </c>
      <c r="U689" s="161">
        <f t="shared" si="397"/>
        <v>0</v>
      </c>
      <c r="V689" s="161">
        <f t="shared" si="397"/>
        <v>0</v>
      </c>
      <c r="W689" s="161">
        <f t="shared" si="397"/>
        <v>0</v>
      </c>
      <c r="X689" s="161">
        <f t="shared" si="397"/>
        <v>0</v>
      </c>
      <c r="Y689" s="161">
        <f t="shared" si="397"/>
        <v>0</v>
      </c>
      <c r="Z689" s="161">
        <f t="shared" si="397"/>
        <v>0</v>
      </c>
      <c r="AA689" s="161">
        <f t="shared" si="397"/>
        <v>0</v>
      </c>
      <c r="AB689" s="161">
        <f t="shared" si="397"/>
        <v>0</v>
      </c>
      <c r="AC689" s="161">
        <f t="shared" si="397"/>
        <v>0</v>
      </c>
      <c r="AD689" s="161">
        <f t="shared" si="397"/>
        <v>0</v>
      </c>
      <c r="AE689" s="161">
        <f t="shared" si="397"/>
        <v>0</v>
      </c>
      <c r="AF689" s="161">
        <f t="shared" si="397"/>
        <v>0</v>
      </c>
      <c r="AG689" s="161">
        <f t="shared" si="397"/>
        <v>0</v>
      </c>
      <c r="AH689" s="161">
        <f t="shared" si="397"/>
        <v>0</v>
      </c>
      <c r="AI689" s="161">
        <f t="shared" si="397"/>
        <v>0</v>
      </c>
      <c r="AJ689" s="161">
        <f t="shared" si="397"/>
        <v>0</v>
      </c>
      <c r="AK689" s="161">
        <f t="shared" si="397"/>
        <v>0</v>
      </c>
      <c r="AL689" s="161">
        <f t="shared" si="397"/>
        <v>0</v>
      </c>
      <c r="AM689" s="161">
        <f t="shared" si="397"/>
        <v>0</v>
      </c>
      <c r="AN689" s="161">
        <f t="shared" si="397"/>
        <v>0</v>
      </c>
      <c r="AO689" s="161">
        <f t="shared" si="397"/>
        <v>0</v>
      </c>
      <c r="AP689" s="161">
        <f t="shared" si="397"/>
        <v>0</v>
      </c>
    </row>
    <row r="690" spans="1:42" x14ac:dyDescent="0.2">
      <c r="A690" s="4">
        <f t="shared" si="392"/>
        <v>8</v>
      </c>
      <c r="B690" s="176">
        <f t="shared" si="389"/>
        <v>0</v>
      </c>
      <c r="C690" s="161">
        <f t="shared" ref="C690:AP690" si="398">IF(C$2&gt;analysis_period,0,IF(C$2=equip2_reserve_freq*$A690,equip2_reserve_cost*system_capacity*1000*(1+inflation_rate/100)^B$2,0))</f>
        <v>0</v>
      </c>
      <c r="D690" s="161">
        <f t="shared" si="398"/>
        <v>0</v>
      </c>
      <c r="E690" s="161">
        <f t="shared" si="398"/>
        <v>0</v>
      </c>
      <c r="F690" s="161">
        <f t="shared" si="398"/>
        <v>0</v>
      </c>
      <c r="G690" s="161">
        <f t="shared" si="398"/>
        <v>0</v>
      </c>
      <c r="H690" s="161">
        <f t="shared" si="398"/>
        <v>0</v>
      </c>
      <c r="I690" s="161">
        <f t="shared" si="398"/>
        <v>0</v>
      </c>
      <c r="J690" s="161">
        <f t="shared" si="398"/>
        <v>0</v>
      </c>
      <c r="K690" s="161">
        <f t="shared" si="398"/>
        <v>0</v>
      </c>
      <c r="L690" s="161">
        <f t="shared" si="398"/>
        <v>0</v>
      </c>
      <c r="M690" s="161">
        <f t="shared" si="398"/>
        <v>0</v>
      </c>
      <c r="N690" s="161">
        <f t="shared" si="398"/>
        <v>0</v>
      </c>
      <c r="O690" s="161">
        <f t="shared" si="398"/>
        <v>0</v>
      </c>
      <c r="P690" s="161">
        <f t="shared" si="398"/>
        <v>0</v>
      </c>
      <c r="Q690" s="161">
        <f t="shared" si="398"/>
        <v>0</v>
      </c>
      <c r="R690" s="161">
        <f t="shared" si="398"/>
        <v>0</v>
      </c>
      <c r="S690" s="161">
        <f t="shared" si="398"/>
        <v>0</v>
      </c>
      <c r="T690" s="161">
        <f t="shared" si="398"/>
        <v>0</v>
      </c>
      <c r="U690" s="161">
        <f t="shared" si="398"/>
        <v>0</v>
      </c>
      <c r="V690" s="161">
        <f t="shared" si="398"/>
        <v>0</v>
      </c>
      <c r="W690" s="161">
        <f t="shared" si="398"/>
        <v>0</v>
      </c>
      <c r="X690" s="161">
        <f t="shared" si="398"/>
        <v>0</v>
      </c>
      <c r="Y690" s="161">
        <f t="shared" si="398"/>
        <v>0</v>
      </c>
      <c r="Z690" s="161">
        <f t="shared" si="398"/>
        <v>0</v>
      </c>
      <c r="AA690" s="161">
        <f t="shared" si="398"/>
        <v>0</v>
      </c>
      <c r="AB690" s="161">
        <f t="shared" si="398"/>
        <v>0</v>
      </c>
      <c r="AC690" s="161">
        <f t="shared" si="398"/>
        <v>0</v>
      </c>
      <c r="AD690" s="161">
        <f t="shared" si="398"/>
        <v>0</v>
      </c>
      <c r="AE690" s="161">
        <f t="shared" si="398"/>
        <v>0</v>
      </c>
      <c r="AF690" s="161">
        <f t="shared" si="398"/>
        <v>0</v>
      </c>
      <c r="AG690" s="161">
        <f t="shared" si="398"/>
        <v>0</v>
      </c>
      <c r="AH690" s="161">
        <f t="shared" si="398"/>
        <v>0</v>
      </c>
      <c r="AI690" s="161">
        <f t="shared" si="398"/>
        <v>0</v>
      </c>
      <c r="AJ690" s="161">
        <f t="shared" si="398"/>
        <v>0</v>
      </c>
      <c r="AK690" s="161">
        <f t="shared" si="398"/>
        <v>0</v>
      </c>
      <c r="AL690" s="161">
        <f t="shared" si="398"/>
        <v>0</v>
      </c>
      <c r="AM690" s="161">
        <f t="shared" si="398"/>
        <v>0</v>
      </c>
      <c r="AN690" s="161">
        <f t="shared" si="398"/>
        <v>0</v>
      </c>
      <c r="AO690" s="161">
        <f t="shared" si="398"/>
        <v>0</v>
      </c>
      <c r="AP690" s="161">
        <f t="shared" si="398"/>
        <v>0</v>
      </c>
    </row>
    <row r="691" spans="1:42" x14ac:dyDescent="0.2">
      <c r="A691" s="4">
        <f>A690+1</f>
        <v>9</v>
      </c>
      <c r="B691" s="176">
        <f t="shared" si="389"/>
        <v>0</v>
      </c>
      <c r="C691" s="161">
        <f t="shared" ref="C691:AP691" si="399">IF(C$2&gt;analysis_period,0,IF(C$2=equip2_reserve_freq*$A691,equip2_reserve_cost*system_capacity*1000*(1+inflation_rate/100)^B$2,0))</f>
        <v>0</v>
      </c>
      <c r="D691" s="161">
        <f t="shared" si="399"/>
        <v>0</v>
      </c>
      <c r="E691" s="161">
        <f t="shared" si="399"/>
        <v>0</v>
      </c>
      <c r="F691" s="161">
        <f t="shared" si="399"/>
        <v>0</v>
      </c>
      <c r="G691" s="161">
        <f t="shared" si="399"/>
        <v>0</v>
      </c>
      <c r="H691" s="161">
        <f t="shared" si="399"/>
        <v>0</v>
      </c>
      <c r="I691" s="161">
        <f t="shared" si="399"/>
        <v>0</v>
      </c>
      <c r="J691" s="161">
        <f t="shared" si="399"/>
        <v>0</v>
      </c>
      <c r="K691" s="161">
        <f t="shared" si="399"/>
        <v>0</v>
      </c>
      <c r="L691" s="161">
        <f t="shared" si="399"/>
        <v>0</v>
      </c>
      <c r="M691" s="161">
        <f t="shared" si="399"/>
        <v>0</v>
      </c>
      <c r="N691" s="161">
        <f t="shared" si="399"/>
        <v>0</v>
      </c>
      <c r="O691" s="161">
        <f t="shared" si="399"/>
        <v>0</v>
      </c>
      <c r="P691" s="161">
        <f t="shared" si="399"/>
        <v>0</v>
      </c>
      <c r="Q691" s="161">
        <f t="shared" si="399"/>
        <v>0</v>
      </c>
      <c r="R691" s="161">
        <f t="shared" si="399"/>
        <v>0</v>
      </c>
      <c r="S691" s="161">
        <f t="shared" si="399"/>
        <v>0</v>
      </c>
      <c r="T691" s="161">
        <f t="shared" si="399"/>
        <v>0</v>
      </c>
      <c r="U691" s="161">
        <f t="shared" si="399"/>
        <v>0</v>
      </c>
      <c r="V691" s="161">
        <f t="shared" si="399"/>
        <v>0</v>
      </c>
      <c r="W691" s="161">
        <f t="shared" si="399"/>
        <v>0</v>
      </c>
      <c r="X691" s="161">
        <f t="shared" si="399"/>
        <v>0</v>
      </c>
      <c r="Y691" s="161">
        <f t="shared" si="399"/>
        <v>0</v>
      </c>
      <c r="Z691" s="161">
        <f t="shared" si="399"/>
        <v>0</v>
      </c>
      <c r="AA691" s="161">
        <f t="shared" si="399"/>
        <v>0</v>
      </c>
      <c r="AB691" s="161">
        <f t="shared" si="399"/>
        <v>0</v>
      </c>
      <c r="AC691" s="161">
        <f t="shared" si="399"/>
        <v>0</v>
      </c>
      <c r="AD691" s="161">
        <f t="shared" si="399"/>
        <v>0</v>
      </c>
      <c r="AE691" s="161">
        <f t="shared" si="399"/>
        <v>0</v>
      </c>
      <c r="AF691" s="161">
        <f t="shared" si="399"/>
        <v>0</v>
      </c>
      <c r="AG691" s="161">
        <f t="shared" si="399"/>
        <v>0</v>
      </c>
      <c r="AH691" s="161">
        <f t="shared" si="399"/>
        <v>0</v>
      </c>
      <c r="AI691" s="161">
        <f t="shared" si="399"/>
        <v>0</v>
      </c>
      <c r="AJ691" s="161">
        <f t="shared" si="399"/>
        <v>0</v>
      </c>
      <c r="AK691" s="161">
        <f t="shared" si="399"/>
        <v>0</v>
      </c>
      <c r="AL691" s="161">
        <f t="shared" si="399"/>
        <v>0</v>
      </c>
      <c r="AM691" s="161">
        <f t="shared" si="399"/>
        <v>0</v>
      </c>
      <c r="AN691" s="161">
        <f t="shared" si="399"/>
        <v>0</v>
      </c>
      <c r="AO691" s="161">
        <f t="shared" si="399"/>
        <v>0</v>
      </c>
      <c r="AP691" s="161">
        <f t="shared" si="399"/>
        <v>0</v>
      </c>
    </row>
    <row r="692" spans="1:42" x14ac:dyDescent="0.2">
      <c r="A692" s="4">
        <f t="shared" si="392"/>
        <v>10</v>
      </c>
      <c r="B692" s="176">
        <f t="shared" si="389"/>
        <v>0</v>
      </c>
      <c r="C692" s="161">
        <f t="shared" ref="C692:AP692" si="400">IF(C$2&gt;analysis_period,0,IF(C$2=equip2_reserve_freq*$A692,equip2_reserve_cost*system_capacity*1000*(1+inflation_rate/100)^B$2,0))</f>
        <v>0</v>
      </c>
      <c r="D692" s="161">
        <f t="shared" si="400"/>
        <v>0</v>
      </c>
      <c r="E692" s="161">
        <f t="shared" si="400"/>
        <v>0</v>
      </c>
      <c r="F692" s="161">
        <f t="shared" si="400"/>
        <v>0</v>
      </c>
      <c r="G692" s="161">
        <f t="shared" si="400"/>
        <v>0</v>
      </c>
      <c r="H692" s="161">
        <f t="shared" si="400"/>
        <v>0</v>
      </c>
      <c r="I692" s="161">
        <f t="shared" si="400"/>
        <v>0</v>
      </c>
      <c r="J692" s="161">
        <f t="shared" si="400"/>
        <v>0</v>
      </c>
      <c r="K692" s="161">
        <f t="shared" si="400"/>
        <v>0</v>
      </c>
      <c r="L692" s="161">
        <f t="shared" si="400"/>
        <v>0</v>
      </c>
      <c r="M692" s="161">
        <f t="shared" si="400"/>
        <v>0</v>
      </c>
      <c r="N692" s="161">
        <f t="shared" si="400"/>
        <v>0</v>
      </c>
      <c r="O692" s="161">
        <f t="shared" si="400"/>
        <v>0</v>
      </c>
      <c r="P692" s="161">
        <f t="shared" si="400"/>
        <v>0</v>
      </c>
      <c r="Q692" s="161">
        <f t="shared" si="400"/>
        <v>0</v>
      </c>
      <c r="R692" s="161">
        <f t="shared" si="400"/>
        <v>0</v>
      </c>
      <c r="S692" s="161">
        <f t="shared" si="400"/>
        <v>0</v>
      </c>
      <c r="T692" s="161">
        <f t="shared" si="400"/>
        <v>0</v>
      </c>
      <c r="U692" s="161">
        <f t="shared" si="400"/>
        <v>0</v>
      </c>
      <c r="V692" s="161">
        <f t="shared" si="400"/>
        <v>0</v>
      </c>
      <c r="W692" s="161">
        <f t="shared" si="400"/>
        <v>0</v>
      </c>
      <c r="X692" s="161">
        <f t="shared" si="400"/>
        <v>0</v>
      </c>
      <c r="Y692" s="161">
        <f t="shared" si="400"/>
        <v>0</v>
      </c>
      <c r="Z692" s="161">
        <f t="shared" si="400"/>
        <v>0</v>
      </c>
      <c r="AA692" s="161">
        <f t="shared" si="400"/>
        <v>0</v>
      </c>
      <c r="AB692" s="161">
        <f t="shared" si="400"/>
        <v>0</v>
      </c>
      <c r="AC692" s="161">
        <f t="shared" si="400"/>
        <v>0</v>
      </c>
      <c r="AD692" s="161">
        <f t="shared" si="400"/>
        <v>0</v>
      </c>
      <c r="AE692" s="161">
        <f t="shared" si="400"/>
        <v>0</v>
      </c>
      <c r="AF692" s="161">
        <f t="shared" si="400"/>
        <v>0</v>
      </c>
      <c r="AG692" s="161">
        <f t="shared" si="400"/>
        <v>0</v>
      </c>
      <c r="AH692" s="161">
        <f t="shared" si="400"/>
        <v>0</v>
      </c>
      <c r="AI692" s="161">
        <f t="shared" si="400"/>
        <v>0</v>
      </c>
      <c r="AJ692" s="161">
        <f t="shared" si="400"/>
        <v>0</v>
      </c>
      <c r="AK692" s="161">
        <f t="shared" si="400"/>
        <v>0</v>
      </c>
      <c r="AL692" s="161">
        <f t="shared" si="400"/>
        <v>0</v>
      </c>
      <c r="AM692" s="161">
        <f t="shared" si="400"/>
        <v>0</v>
      </c>
      <c r="AN692" s="161">
        <f t="shared" si="400"/>
        <v>0</v>
      </c>
      <c r="AO692" s="161">
        <f t="shared" si="400"/>
        <v>0</v>
      </c>
      <c r="AP692" s="161">
        <f t="shared" si="400"/>
        <v>0</v>
      </c>
    </row>
    <row r="693" spans="1:42" x14ac:dyDescent="0.2">
      <c r="A693" s="27" t="s">
        <v>13</v>
      </c>
      <c r="B693" s="15"/>
      <c r="C693" s="161">
        <f>SUM(C683:C692)</f>
        <v>0</v>
      </c>
      <c r="D693" s="161">
        <f t="shared" ref="D693:AP693" si="401">SUM(D683:D692)</f>
        <v>0</v>
      </c>
      <c r="E693" s="161">
        <f t="shared" si="401"/>
        <v>0</v>
      </c>
      <c r="F693" s="161">
        <f t="shared" si="401"/>
        <v>0</v>
      </c>
      <c r="G693" s="161">
        <f t="shared" si="401"/>
        <v>0</v>
      </c>
      <c r="H693" s="161">
        <f t="shared" si="401"/>
        <v>0</v>
      </c>
      <c r="I693" s="161">
        <f t="shared" si="401"/>
        <v>0</v>
      </c>
      <c r="J693" s="161">
        <f t="shared" si="401"/>
        <v>0</v>
      </c>
      <c r="K693" s="161">
        <f t="shared" si="401"/>
        <v>0</v>
      </c>
      <c r="L693" s="161">
        <f t="shared" si="401"/>
        <v>0</v>
      </c>
      <c r="M693" s="161">
        <f t="shared" si="401"/>
        <v>0</v>
      </c>
      <c r="N693" s="161">
        <f t="shared" si="401"/>
        <v>0</v>
      </c>
      <c r="O693" s="161">
        <f t="shared" si="401"/>
        <v>0</v>
      </c>
      <c r="P693" s="161">
        <f t="shared" si="401"/>
        <v>0</v>
      </c>
      <c r="Q693" s="161">
        <f t="shared" si="401"/>
        <v>0</v>
      </c>
      <c r="R693" s="161">
        <f t="shared" si="401"/>
        <v>0</v>
      </c>
      <c r="S693" s="161">
        <f t="shared" si="401"/>
        <v>0</v>
      </c>
      <c r="T693" s="161">
        <f t="shared" si="401"/>
        <v>0</v>
      </c>
      <c r="U693" s="161">
        <f t="shared" si="401"/>
        <v>0</v>
      </c>
      <c r="V693" s="161">
        <f t="shared" si="401"/>
        <v>0</v>
      </c>
      <c r="W693" s="161">
        <f t="shared" si="401"/>
        <v>0</v>
      </c>
      <c r="X693" s="161">
        <f t="shared" si="401"/>
        <v>0</v>
      </c>
      <c r="Y693" s="161">
        <f t="shared" si="401"/>
        <v>0</v>
      </c>
      <c r="Z693" s="161">
        <f t="shared" si="401"/>
        <v>0</v>
      </c>
      <c r="AA693" s="161">
        <f t="shared" si="401"/>
        <v>0</v>
      </c>
      <c r="AB693" s="161">
        <f t="shared" si="401"/>
        <v>0</v>
      </c>
      <c r="AC693" s="161">
        <f t="shared" si="401"/>
        <v>0</v>
      </c>
      <c r="AD693" s="161">
        <f t="shared" si="401"/>
        <v>0</v>
      </c>
      <c r="AE693" s="161">
        <f t="shared" si="401"/>
        <v>0</v>
      </c>
      <c r="AF693" s="161">
        <f t="shared" si="401"/>
        <v>0</v>
      </c>
      <c r="AG693" s="161">
        <f t="shared" si="401"/>
        <v>0</v>
      </c>
      <c r="AH693" s="161">
        <f t="shared" si="401"/>
        <v>0</v>
      </c>
      <c r="AI693" s="161">
        <f t="shared" si="401"/>
        <v>0</v>
      </c>
      <c r="AJ693" s="161">
        <f t="shared" si="401"/>
        <v>0</v>
      </c>
      <c r="AK693" s="161">
        <f t="shared" si="401"/>
        <v>0</v>
      </c>
      <c r="AL693" s="161">
        <f t="shared" si="401"/>
        <v>0</v>
      </c>
      <c r="AM693" s="161">
        <f t="shared" si="401"/>
        <v>0</v>
      </c>
      <c r="AN693" s="161">
        <f t="shared" si="401"/>
        <v>0</v>
      </c>
      <c r="AO693" s="161">
        <f t="shared" si="401"/>
        <v>0</v>
      </c>
      <c r="AP693" s="161">
        <f t="shared" si="401"/>
        <v>0</v>
      </c>
    </row>
    <row r="694" spans="1:42" x14ac:dyDescent="0.2">
      <c r="A694" s="4" t="s">
        <v>294</v>
      </c>
    </row>
    <row r="695" spans="1:42" x14ac:dyDescent="0.2">
      <c r="A695" s="4">
        <v>1</v>
      </c>
      <c r="B695" s="180">
        <f t="shared" ref="B695:B704" si="402">SUM(C695:AP695)</f>
        <v>0</v>
      </c>
      <c r="C695" s="161">
        <f t="shared" ref="C695:AP695" si="403">IF(C$2&lt;=equip2_reserve_freq*$A$683,$B$683/(equip2_reserve_freq),0)</f>
        <v>0</v>
      </c>
      <c r="D695" s="161">
        <f t="shared" si="403"/>
        <v>0</v>
      </c>
      <c r="E695" s="161">
        <f t="shared" si="403"/>
        <v>0</v>
      </c>
      <c r="F695" s="161">
        <f t="shared" si="403"/>
        <v>0</v>
      </c>
      <c r="G695" s="161">
        <f t="shared" si="403"/>
        <v>0</v>
      </c>
      <c r="H695" s="161">
        <f t="shared" si="403"/>
        <v>0</v>
      </c>
      <c r="I695" s="161">
        <f t="shared" si="403"/>
        <v>0</v>
      </c>
      <c r="J695" s="161">
        <f t="shared" si="403"/>
        <v>0</v>
      </c>
      <c r="K695" s="161">
        <f t="shared" si="403"/>
        <v>0</v>
      </c>
      <c r="L695" s="161">
        <f t="shared" si="403"/>
        <v>0</v>
      </c>
      <c r="M695" s="161">
        <f t="shared" si="403"/>
        <v>0</v>
      </c>
      <c r="N695" s="161">
        <f t="shared" si="403"/>
        <v>0</v>
      </c>
      <c r="O695" s="161">
        <f t="shared" si="403"/>
        <v>0</v>
      </c>
      <c r="P695" s="161">
        <f t="shared" si="403"/>
        <v>0</v>
      </c>
      <c r="Q695" s="161">
        <f t="shared" si="403"/>
        <v>0</v>
      </c>
      <c r="R695" s="161">
        <f t="shared" si="403"/>
        <v>0</v>
      </c>
      <c r="S695" s="161">
        <f t="shared" si="403"/>
        <v>0</v>
      </c>
      <c r="T695" s="161">
        <f t="shared" si="403"/>
        <v>0</v>
      </c>
      <c r="U695" s="161">
        <f t="shared" si="403"/>
        <v>0</v>
      </c>
      <c r="V695" s="161">
        <f t="shared" si="403"/>
        <v>0</v>
      </c>
      <c r="W695" s="161">
        <f t="shared" si="403"/>
        <v>0</v>
      </c>
      <c r="X695" s="161">
        <f t="shared" si="403"/>
        <v>0</v>
      </c>
      <c r="Y695" s="161">
        <f t="shared" si="403"/>
        <v>0</v>
      </c>
      <c r="Z695" s="161">
        <f t="shared" si="403"/>
        <v>0</v>
      </c>
      <c r="AA695" s="161">
        <f t="shared" si="403"/>
        <v>0</v>
      </c>
      <c r="AB695" s="161">
        <f t="shared" si="403"/>
        <v>0</v>
      </c>
      <c r="AC695" s="161">
        <f t="shared" si="403"/>
        <v>0</v>
      </c>
      <c r="AD695" s="161">
        <f t="shared" si="403"/>
        <v>0</v>
      </c>
      <c r="AE695" s="161">
        <f t="shared" si="403"/>
        <v>0</v>
      </c>
      <c r="AF695" s="161">
        <f t="shared" si="403"/>
        <v>0</v>
      </c>
      <c r="AG695" s="161">
        <f t="shared" si="403"/>
        <v>0</v>
      </c>
      <c r="AH695" s="161">
        <f t="shared" si="403"/>
        <v>0</v>
      </c>
      <c r="AI695" s="161">
        <f t="shared" si="403"/>
        <v>0</v>
      </c>
      <c r="AJ695" s="161">
        <f t="shared" si="403"/>
        <v>0</v>
      </c>
      <c r="AK695" s="161">
        <f t="shared" si="403"/>
        <v>0</v>
      </c>
      <c r="AL695" s="161">
        <f t="shared" si="403"/>
        <v>0</v>
      </c>
      <c r="AM695" s="161">
        <f t="shared" si="403"/>
        <v>0</v>
      </c>
      <c r="AN695" s="161">
        <f t="shared" si="403"/>
        <v>0</v>
      </c>
      <c r="AO695" s="161">
        <f t="shared" si="403"/>
        <v>0</v>
      </c>
      <c r="AP695" s="161">
        <f t="shared" si="403"/>
        <v>0</v>
      </c>
    </row>
    <row r="696" spans="1:42" x14ac:dyDescent="0.2">
      <c r="A696" s="4">
        <f>A695+1</f>
        <v>2</v>
      </c>
      <c r="B696" s="180">
        <f t="shared" si="402"/>
        <v>0</v>
      </c>
      <c r="C696" s="161">
        <f t="shared" ref="C696:AP696" si="404">IF(AND(C$2&gt;equip2_reserve_freq*$A683,C$2&lt;=equip2_reserve_freq*$A684),$B684/(equip2_reserve_freq),0)</f>
        <v>0</v>
      </c>
      <c r="D696" s="161">
        <f t="shared" si="404"/>
        <v>0</v>
      </c>
      <c r="E696" s="161">
        <f t="shared" si="404"/>
        <v>0</v>
      </c>
      <c r="F696" s="161">
        <f t="shared" si="404"/>
        <v>0</v>
      </c>
      <c r="G696" s="161">
        <f t="shared" si="404"/>
        <v>0</v>
      </c>
      <c r="H696" s="161">
        <f t="shared" si="404"/>
        <v>0</v>
      </c>
      <c r="I696" s="161">
        <f t="shared" si="404"/>
        <v>0</v>
      </c>
      <c r="J696" s="161">
        <f t="shared" si="404"/>
        <v>0</v>
      </c>
      <c r="K696" s="161">
        <f t="shared" si="404"/>
        <v>0</v>
      </c>
      <c r="L696" s="161">
        <f t="shared" si="404"/>
        <v>0</v>
      </c>
      <c r="M696" s="161">
        <f t="shared" si="404"/>
        <v>0</v>
      </c>
      <c r="N696" s="161">
        <f t="shared" si="404"/>
        <v>0</v>
      </c>
      <c r="O696" s="161">
        <f t="shared" si="404"/>
        <v>0</v>
      </c>
      <c r="P696" s="161">
        <f t="shared" si="404"/>
        <v>0</v>
      </c>
      <c r="Q696" s="161">
        <f t="shared" si="404"/>
        <v>0</v>
      </c>
      <c r="R696" s="161">
        <f t="shared" si="404"/>
        <v>0</v>
      </c>
      <c r="S696" s="161">
        <f t="shared" si="404"/>
        <v>0</v>
      </c>
      <c r="T696" s="161">
        <f t="shared" si="404"/>
        <v>0</v>
      </c>
      <c r="U696" s="161">
        <f t="shared" si="404"/>
        <v>0</v>
      </c>
      <c r="V696" s="161">
        <f t="shared" si="404"/>
        <v>0</v>
      </c>
      <c r="W696" s="161">
        <f t="shared" si="404"/>
        <v>0</v>
      </c>
      <c r="X696" s="161">
        <f t="shared" si="404"/>
        <v>0</v>
      </c>
      <c r="Y696" s="161">
        <f t="shared" si="404"/>
        <v>0</v>
      </c>
      <c r="Z696" s="161">
        <f t="shared" si="404"/>
        <v>0</v>
      </c>
      <c r="AA696" s="161">
        <f t="shared" si="404"/>
        <v>0</v>
      </c>
      <c r="AB696" s="161">
        <f t="shared" si="404"/>
        <v>0</v>
      </c>
      <c r="AC696" s="161">
        <f t="shared" si="404"/>
        <v>0</v>
      </c>
      <c r="AD696" s="161">
        <f t="shared" si="404"/>
        <v>0</v>
      </c>
      <c r="AE696" s="161">
        <f t="shared" si="404"/>
        <v>0</v>
      </c>
      <c r="AF696" s="161">
        <f t="shared" si="404"/>
        <v>0</v>
      </c>
      <c r="AG696" s="161">
        <f t="shared" si="404"/>
        <v>0</v>
      </c>
      <c r="AH696" s="161">
        <f t="shared" si="404"/>
        <v>0</v>
      </c>
      <c r="AI696" s="161">
        <f t="shared" si="404"/>
        <v>0</v>
      </c>
      <c r="AJ696" s="161">
        <f t="shared" si="404"/>
        <v>0</v>
      </c>
      <c r="AK696" s="161">
        <f t="shared" si="404"/>
        <v>0</v>
      </c>
      <c r="AL696" s="161">
        <f t="shared" si="404"/>
        <v>0</v>
      </c>
      <c r="AM696" s="161">
        <f t="shared" si="404"/>
        <v>0</v>
      </c>
      <c r="AN696" s="161">
        <f t="shared" si="404"/>
        <v>0</v>
      </c>
      <c r="AO696" s="161">
        <f t="shared" si="404"/>
        <v>0</v>
      </c>
      <c r="AP696" s="161">
        <f t="shared" si="404"/>
        <v>0</v>
      </c>
    </row>
    <row r="697" spans="1:42" x14ac:dyDescent="0.2">
      <c r="A697" s="4">
        <f t="shared" ref="A697:A702" si="405">A696+1</f>
        <v>3</v>
      </c>
      <c r="B697" s="180">
        <f t="shared" si="402"/>
        <v>0</v>
      </c>
      <c r="C697" s="161">
        <f t="shared" ref="C697:AP697" si="406">IF(AND(C$2&gt;equip2_reserve_freq*$A684,C$2&lt;=equip2_reserve_freq*$A685),$B685/(equip2_reserve_freq),0)</f>
        <v>0</v>
      </c>
      <c r="D697" s="161">
        <f t="shared" si="406"/>
        <v>0</v>
      </c>
      <c r="E697" s="161">
        <f t="shared" si="406"/>
        <v>0</v>
      </c>
      <c r="F697" s="161">
        <f t="shared" si="406"/>
        <v>0</v>
      </c>
      <c r="G697" s="161">
        <f t="shared" si="406"/>
        <v>0</v>
      </c>
      <c r="H697" s="161">
        <f t="shared" si="406"/>
        <v>0</v>
      </c>
      <c r="I697" s="161">
        <f t="shared" si="406"/>
        <v>0</v>
      </c>
      <c r="J697" s="161">
        <f t="shared" si="406"/>
        <v>0</v>
      </c>
      <c r="K697" s="161">
        <f t="shared" si="406"/>
        <v>0</v>
      </c>
      <c r="L697" s="161">
        <f t="shared" si="406"/>
        <v>0</v>
      </c>
      <c r="M697" s="161">
        <f t="shared" si="406"/>
        <v>0</v>
      </c>
      <c r="N697" s="161">
        <f t="shared" si="406"/>
        <v>0</v>
      </c>
      <c r="O697" s="161">
        <f t="shared" si="406"/>
        <v>0</v>
      </c>
      <c r="P697" s="161">
        <f t="shared" si="406"/>
        <v>0</v>
      </c>
      <c r="Q697" s="161">
        <f t="shared" si="406"/>
        <v>0</v>
      </c>
      <c r="R697" s="161">
        <f t="shared" si="406"/>
        <v>0</v>
      </c>
      <c r="S697" s="161">
        <f t="shared" si="406"/>
        <v>0</v>
      </c>
      <c r="T697" s="161">
        <f t="shared" si="406"/>
        <v>0</v>
      </c>
      <c r="U697" s="161">
        <f t="shared" si="406"/>
        <v>0</v>
      </c>
      <c r="V697" s="161">
        <f t="shared" si="406"/>
        <v>0</v>
      </c>
      <c r="W697" s="161">
        <f t="shared" si="406"/>
        <v>0</v>
      </c>
      <c r="X697" s="161">
        <f t="shared" si="406"/>
        <v>0</v>
      </c>
      <c r="Y697" s="161">
        <f t="shared" si="406"/>
        <v>0</v>
      </c>
      <c r="Z697" s="161">
        <f t="shared" si="406"/>
        <v>0</v>
      </c>
      <c r="AA697" s="161">
        <f t="shared" si="406"/>
        <v>0</v>
      </c>
      <c r="AB697" s="161">
        <f t="shared" si="406"/>
        <v>0</v>
      </c>
      <c r="AC697" s="161">
        <f t="shared" si="406"/>
        <v>0</v>
      </c>
      <c r="AD697" s="161">
        <f t="shared" si="406"/>
        <v>0</v>
      </c>
      <c r="AE697" s="161">
        <f t="shared" si="406"/>
        <v>0</v>
      </c>
      <c r="AF697" s="161">
        <f t="shared" si="406"/>
        <v>0</v>
      </c>
      <c r="AG697" s="161">
        <f t="shared" si="406"/>
        <v>0</v>
      </c>
      <c r="AH697" s="161">
        <f t="shared" si="406"/>
        <v>0</v>
      </c>
      <c r="AI697" s="161">
        <f t="shared" si="406"/>
        <v>0</v>
      </c>
      <c r="AJ697" s="161">
        <f t="shared" si="406"/>
        <v>0</v>
      </c>
      <c r="AK697" s="161">
        <f t="shared" si="406"/>
        <v>0</v>
      </c>
      <c r="AL697" s="161">
        <f t="shared" si="406"/>
        <v>0</v>
      </c>
      <c r="AM697" s="161">
        <f t="shared" si="406"/>
        <v>0</v>
      </c>
      <c r="AN697" s="161">
        <f t="shared" si="406"/>
        <v>0</v>
      </c>
      <c r="AO697" s="161">
        <f t="shared" si="406"/>
        <v>0</v>
      </c>
      <c r="AP697" s="161">
        <f t="shared" si="406"/>
        <v>0</v>
      </c>
    </row>
    <row r="698" spans="1:42" x14ac:dyDescent="0.2">
      <c r="A698" s="4">
        <f t="shared" si="405"/>
        <v>4</v>
      </c>
      <c r="B698" s="180">
        <f t="shared" si="402"/>
        <v>0</v>
      </c>
      <c r="C698" s="161">
        <f t="shared" ref="C698:AP698" si="407">IF(AND(C$2&gt;equip2_reserve_freq*$A685,C$2&lt;=equip2_reserve_freq*$A686),$B686/(equip2_reserve_freq),0)</f>
        <v>0</v>
      </c>
      <c r="D698" s="161">
        <f t="shared" si="407"/>
        <v>0</v>
      </c>
      <c r="E698" s="161">
        <f t="shared" si="407"/>
        <v>0</v>
      </c>
      <c r="F698" s="161">
        <f t="shared" si="407"/>
        <v>0</v>
      </c>
      <c r="G698" s="161">
        <f t="shared" si="407"/>
        <v>0</v>
      </c>
      <c r="H698" s="161">
        <f t="shared" si="407"/>
        <v>0</v>
      </c>
      <c r="I698" s="161">
        <f t="shared" si="407"/>
        <v>0</v>
      </c>
      <c r="J698" s="161">
        <f t="shared" si="407"/>
        <v>0</v>
      </c>
      <c r="K698" s="161">
        <f t="shared" si="407"/>
        <v>0</v>
      </c>
      <c r="L698" s="161">
        <f t="shared" si="407"/>
        <v>0</v>
      </c>
      <c r="M698" s="161">
        <f t="shared" si="407"/>
        <v>0</v>
      </c>
      <c r="N698" s="161">
        <f t="shared" si="407"/>
        <v>0</v>
      </c>
      <c r="O698" s="161">
        <f t="shared" si="407"/>
        <v>0</v>
      </c>
      <c r="P698" s="161">
        <f t="shared" si="407"/>
        <v>0</v>
      </c>
      <c r="Q698" s="161">
        <f t="shared" si="407"/>
        <v>0</v>
      </c>
      <c r="R698" s="161">
        <f t="shared" si="407"/>
        <v>0</v>
      </c>
      <c r="S698" s="161">
        <f t="shared" si="407"/>
        <v>0</v>
      </c>
      <c r="T698" s="161">
        <f t="shared" si="407"/>
        <v>0</v>
      </c>
      <c r="U698" s="161">
        <f t="shared" si="407"/>
        <v>0</v>
      </c>
      <c r="V698" s="161">
        <f t="shared" si="407"/>
        <v>0</v>
      </c>
      <c r="W698" s="161">
        <f t="shared" si="407"/>
        <v>0</v>
      </c>
      <c r="X698" s="161">
        <f t="shared" si="407"/>
        <v>0</v>
      </c>
      <c r="Y698" s="161">
        <f t="shared" si="407"/>
        <v>0</v>
      </c>
      <c r="Z698" s="161">
        <f t="shared" si="407"/>
        <v>0</v>
      </c>
      <c r="AA698" s="161">
        <f t="shared" si="407"/>
        <v>0</v>
      </c>
      <c r="AB698" s="161">
        <f t="shared" si="407"/>
        <v>0</v>
      </c>
      <c r="AC698" s="161">
        <f t="shared" si="407"/>
        <v>0</v>
      </c>
      <c r="AD698" s="161">
        <f t="shared" si="407"/>
        <v>0</v>
      </c>
      <c r="AE698" s="161">
        <f t="shared" si="407"/>
        <v>0</v>
      </c>
      <c r="AF698" s="161">
        <f t="shared" si="407"/>
        <v>0</v>
      </c>
      <c r="AG698" s="161">
        <f t="shared" si="407"/>
        <v>0</v>
      </c>
      <c r="AH698" s="161">
        <f t="shared" si="407"/>
        <v>0</v>
      </c>
      <c r="AI698" s="161">
        <f t="shared" si="407"/>
        <v>0</v>
      </c>
      <c r="AJ698" s="161">
        <f t="shared" si="407"/>
        <v>0</v>
      </c>
      <c r="AK698" s="161">
        <f t="shared" si="407"/>
        <v>0</v>
      </c>
      <c r="AL698" s="161">
        <f t="shared" si="407"/>
        <v>0</v>
      </c>
      <c r="AM698" s="161">
        <f t="shared" si="407"/>
        <v>0</v>
      </c>
      <c r="AN698" s="161">
        <f t="shared" si="407"/>
        <v>0</v>
      </c>
      <c r="AO698" s="161">
        <f t="shared" si="407"/>
        <v>0</v>
      </c>
      <c r="AP698" s="161">
        <f t="shared" si="407"/>
        <v>0</v>
      </c>
    </row>
    <row r="699" spans="1:42" x14ac:dyDescent="0.2">
      <c r="A699" s="4">
        <f t="shared" si="405"/>
        <v>5</v>
      </c>
      <c r="B699" s="180">
        <f t="shared" si="402"/>
        <v>0</v>
      </c>
      <c r="C699" s="161">
        <f t="shared" ref="C699:AP699" si="408">IF(AND(C$2&gt;equip2_reserve_freq*$A686,C$2&lt;=equip2_reserve_freq*$A687),$B687/(equip2_reserve_freq),0)</f>
        <v>0</v>
      </c>
      <c r="D699" s="161">
        <f t="shared" si="408"/>
        <v>0</v>
      </c>
      <c r="E699" s="161">
        <f t="shared" si="408"/>
        <v>0</v>
      </c>
      <c r="F699" s="161">
        <f t="shared" si="408"/>
        <v>0</v>
      </c>
      <c r="G699" s="161">
        <f t="shared" si="408"/>
        <v>0</v>
      </c>
      <c r="H699" s="161">
        <f t="shared" si="408"/>
        <v>0</v>
      </c>
      <c r="I699" s="161">
        <f t="shared" si="408"/>
        <v>0</v>
      </c>
      <c r="J699" s="161">
        <f t="shared" si="408"/>
        <v>0</v>
      </c>
      <c r="K699" s="161">
        <f t="shared" si="408"/>
        <v>0</v>
      </c>
      <c r="L699" s="161">
        <f t="shared" si="408"/>
        <v>0</v>
      </c>
      <c r="M699" s="161">
        <f t="shared" si="408"/>
        <v>0</v>
      </c>
      <c r="N699" s="161">
        <f t="shared" si="408"/>
        <v>0</v>
      </c>
      <c r="O699" s="161">
        <f t="shared" si="408"/>
        <v>0</v>
      </c>
      <c r="P699" s="161">
        <f t="shared" si="408"/>
        <v>0</v>
      </c>
      <c r="Q699" s="161">
        <f t="shared" si="408"/>
        <v>0</v>
      </c>
      <c r="R699" s="161">
        <f t="shared" si="408"/>
        <v>0</v>
      </c>
      <c r="S699" s="161">
        <f t="shared" si="408"/>
        <v>0</v>
      </c>
      <c r="T699" s="161">
        <f t="shared" si="408"/>
        <v>0</v>
      </c>
      <c r="U699" s="161">
        <f t="shared" si="408"/>
        <v>0</v>
      </c>
      <c r="V699" s="161">
        <f t="shared" si="408"/>
        <v>0</v>
      </c>
      <c r="W699" s="161">
        <f t="shared" si="408"/>
        <v>0</v>
      </c>
      <c r="X699" s="161">
        <f t="shared" si="408"/>
        <v>0</v>
      </c>
      <c r="Y699" s="161">
        <f t="shared" si="408"/>
        <v>0</v>
      </c>
      <c r="Z699" s="161">
        <f t="shared" si="408"/>
        <v>0</v>
      </c>
      <c r="AA699" s="161">
        <f t="shared" si="408"/>
        <v>0</v>
      </c>
      <c r="AB699" s="161">
        <f t="shared" si="408"/>
        <v>0</v>
      </c>
      <c r="AC699" s="161">
        <f t="shared" si="408"/>
        <v>0</v>
      </c>
      <c r="AD699" s="161">
        <f t="shared" si="408"/>
        <v>0</v>
      </c>
      <c r="AE699" s="161">
        <f t="shared" si="408"/>
        <v>0</v>
      </c>
      <c r="AF699" s="161">
        <f t="shared" si="408"/>
        <v>0</v>
      </c>
      <c r="AG699" s="161">
        <f t="shared" si="408"/>
        <v>0</v>
      </c>
      <c r="AH699" s="161">
        <f t="shared" si="408"/>
        <v>0</v>
      </c>
      <c r="AI699" s="161">
        <f t="shared" si="408"/>
        <v>0</v>
      </c>
      <c r="AJ699" s="161">
        <f t="shared" si="408"/>
        <v>0</v>
      </c>
      <c r="AK699" s="161">
        <f t="shared" si="408"/>
        <v>0</v>
      </c>
      <c r="AL699" s="161">
        <f t="shared" si="408"/>
        <v>0</v>
      </c>
      <c r="AM699" s="161">
        <f t="shared" si="408"/>
        <v>0</v>
      </c>
      <c r="AN699" s="161">
        <f t="shared" si="408"/>
        <v>0</v>
      </c>
      <c r="AO699" s="161">
        <f t="shared" si="408"/>
        <v>0</v>
      </c>
      <c r="AP699" s="161">
        <f t="shared" si="408"/>
        <v>0</v>
      </c>
    </row>
    <row r="700" spans="1:42" x14ac:dyDescent="0.2">
      <c r="A700" s="4">
        <f t="shared" si="405"/>
        <v>6</v>
      </c>
      <c r="B700" s="180">
        <f t="shared" si="402"/>
        <v>0</v>
      </c>
      <c r="C700" s="161">
        <f t="shared" ref="C700:AP700" si="409">IF(AND(C$2&gt;equip2_reserve_freq*$A687,C$2&lt;=equip2_reserve_freq*$A688),$B688/(equip2_reserve_freq),0)</f>
        <v>0</v>
      </c>
      <c r="D700" s="161">
        <f t="shared" si="409"/>
        <v>0</v>
      </c>
      <c r="E700" s="161">
        <f t="shared" si="409"/>
        <v>0</v>
      </c>
      <c r="F700" s="161">
        <f t="shared" si="409"/>
        <v>0</v>
      </c>
      <c r="G700" s="161">
        <f t="shared" si="409"/>
        <v>0</v>
      </c>
      <c r="H700" s="161">
        <f t="shared" si="409"/>
        <v>0</v>
      </c>
      <c r="I700" s="161">
        <f t="shared" si="409"/>
        <v>0</v>
      </c>
      <c r="J700" s="161">
        <f t="shared" si="409"/>
        <v>0</v>
      </c>
      <c r="K700" s="161">
        <f t="shared" si="409"/>
        <v>0</v>
      </c>
      <c r="L700" s="161">
        <f t="shared" si="409"/>
        <v>0</v>
      </c>
      <c r="M700" s="161">
        <f t="shared" si="409"/>
        <v>0</v>
      </c>
      <c r="N700" s="161">
        <f t="shared" si="409"/>
        <v>0</v>
      </c>
      <c r="O700" s="161">
        <f t="shared" si="409"/>
        <v>0</v>
      </c>
      <c r="P700" s="161">
        <f t="shared" si="409"/>
        <v>0</v>
      </c>
      <c r="Q700" s="161">
        <f t="shared" si="409"/>
        <v>0</v>
      </c>
      <c r="R700" s="161">
        <f t="shared" si="409"/>
        <v>0</v>
      </c>
      <c r="S700" s="161">
        <f t="shared" si="409"/>
        <v>0</v>
      </c>
      <c r="T700" s="161">
        <f t="shared" si="409"/>
        <v>0</v>
      </c>
      <c r="U700" s="161">
        <f t="shared" si="409"/>
        <v>0</v>
      </c>
      <c r="V700" s="161">
        <f t="shared" si="409"/>
        <v>0</v>
      </c>
      <c r="W700" s="161">
        <f t="shared" si="409"/>
        <v>0</v>
      </c>
      <c r="X700" s="161">
        <f t="shared" si="409"/>
        <v>0</v>
      </c>
      <c r="Y700" s="161">
        <f t="shared" si="409"/>
        <v>0</v>
      </c>
      <c r="Z700" s="161">
        <f t="shared" si="409"/>
        <v>0</v>
      </c>
      <c r="AA700" s="161">
        <f t="shared" si="409"/>
        <v>0</v>
      </c>
      <c r="AB700" s="161">
        <f t="shared" si="409"/>
        <v>0</v>
      </c>
      <c r="AC700" s="161">
        <f t="shared" si="409"/>
        <v>0</v>
      </c>
      <c r="AD700" s="161">
        <f t="shared" si="409"/>
        <v>0</v>
      </c>
      <c r="AE700" s="161">
        <f t="shared" si="409"/>
        <v>0</v>
      </c>
      <c r="AF700" s="161">
        <f t="shared" si="409"/>
        <v>0</v>
      </c>
      <c r="AG700" s="161">
        <f t="shared" si="409"/>
        <v>0</v>
      </c>
      <c r="AH700" s="161">
        <f t="shared" si="409"/>
        <v>0</v>
      </c>
      <c r="AI700" s="161">
        <f t="shared" si="409"/>
        <v>0</v>
      </c>
      <c r="AJ700" s="161">
        <f t="shared" si="409"/>
        <v>0</v>
      </c>
      <c r="AK700" s="161">
        <f t="shared" si="409"/>
        <v>0</v>
      </c>
      <c r="AL700" s="161">
        <f t="shared" si="409"/>
        <v>0</v>
      </c>
      <c r="AM700" s="161">
        <f t="shared" si="409"/>
        <v>0</v>
      </c>
      <c r="AN700" s="161">
        <f t="shared" si="409"/>
        <v>0</v>
      </c>
      <c r="AO700" s="161">
        <f t="shared" si="409"/>
        <v>0</v>
      </c>
      <c r="AP700" s="161">
        <f t="shared" si="409"/>
        <v>0</v>
      </c>
    </row>
    <row r="701" spans="1:42" x14ac:dyDescent="0.2">
      <c r="A701" s="4">
        <f t="shared" si="405"/>
        <v>7</v>
      </c>
      <c r="B701" s="180">
        <f t="shared" si="402"/>
        <v>0</v>
      </c>
      <c r="C701" s="161">
        <f t="shared" ref="C701:AP701" si="410">IF(AND(C$2&gt;equip2_reserve_freq*$A688,C$2&lt;=equip2_reserve_freq*$A689),$B689/(equip2_reserve_freq),0)</f>
        <v>0</v>
      </c>
      <c r="D701" s="161">
        <f t="shared" si="410"/>
        <v>0</v>
      </c>
      <c r="E701" s="161">
        <f t="shared" si="410"/>
        <v>0</v>
      </c>
      <c r="F701" s="161">
        <f t="shared" si="410"/>
        <v>0</v>
      </c>
      <c r="G701" s="161">
        <f t="shared" si="410"/>
        <v>0</v>
      </c>
      <c r="H701" s="161">
        <f t="shared" si="410"/>
        <v>0</v>
      </c>
      <c r="I701" s="161">
        <f t="shared" si="410"/>
        <v>0</v>
      </c>
      <c r="J701" s="161">
        <f t="shared" si="410"/>
        <v>0</v>
      </c>
      <c r="K701" s="161">
        <f t="shared" si="410"/>
        <v>0</v>
      </c>
      <c r="L701" s="161">
        <f t="shared" si="410"/>
        <v>0</v>
      </c>
      <c r="M701" s="161">
        <f t="shared" si="410"/>
        <v>0</v>
      </c>
      <c r="N701" s="161">
        <f t="shared" si="410"/>
        <v>0</v>
      </c>
      <c r="O701" s="161">
        <f t="shared" si="410"/>
        <v>0</v>
      </c>
      <c r="P701" s="161">
        <f t="shared" si="410"/>
        <v>0</v>
      </c>
      <c r="Q701" s="161">
        <f t="shared" si="410"/>
        <v>0</v>
      </c>
      <c r="R701" s="161">
        <f t="shared" si="410"/>
        <v>0</v>
      </c>
      <c r="S701" s="161">
        <f t="shared" si="410"/>
        <v>0</v>
      </c>
      <c r="T701" s="161">
        <f t="shared" si="410"/>
        <v>0</v>
      </c>
      <c r="U701" s="161">
        <f t="shared" si="410"/>
        <v>0</v>
      </c>
      <c r="V701" s="161">
        <f t="shared" si="410"/>
        <v>0</v>
      </c>
      <c r="W701" s="161">
        <f t="shared" si="410"/>
        <v>0</v>
      </c>
      <c r="X701" s="161">
        <f t="shared" si="410"/>
        <v>0</v>
      </c>
      <c r="Y701" s="161">
        <f t="shared" si="410"/>
        <v>0</v>
      </c>
      <c r="Z701" s="161">
        <f t="shared" si="410"/>
        <v>0</v>
      </c>
      <c r="AA701" s="161">
        <f t="shared" si="410"/>
        <v>0</v>
      </c>
      <c r="AB701" s="161">
        <f t="shared" si="410"/>
        <v>0</v>
      </c>
      <c r="AC701" s="161">
        <f t="shared" si="410"/>
        <v>0</v>
      </c>
      <c r="AD701" s="161">
        <f t="shared" si="410"/>
        <v>0</v>
      </c>
      <c r="AE701" s="161">
        <f t="shared" si="410"/>
        <v>0</v>
      </c>
      <c r="AF701" s="161">
        <f t="shared" si="410"/>
        <v>0</v>
      </c>
      <c r="AG701" s="161">
        <f t="shared" si="410"/>
        <v>0</v>
      </c>
      <c r="AH701" s="161">
        <f t="shared" si="410"/>
        <v>0</v>
      </c>
      <c r="AI701" s="161">
        <f t="shared" si="410"/>
        <v>0</v>
      </c>
      <c r="AJ701" s="161">
        <f t="shared" si="410"/>
        <v>0</v>
      </c>
      <c r="AK701" s="161">
        <f t="shared" si="410"/>
        <v>0</v>
      </c>
      <c r="AL701" s="161">
        <f t="shared" si="410"/>
        <v>0</v>
      </c>
      <c r="AM701" s="161">
        <f t="shared" si="410"/>
        <v>0</v>
      </c>
      <c r="AN701" s="161">
        <f t="shared" si="410"/>
        <v>0</v>
      </c>
      <c r="AO701" s="161">
        <f t="shared" si="410"/>
        <v>0</v>
      </c>
      <c r="AP701" s="161">
        <f t="shared" si="410"/>
        <v>0</v>
      </c>
    </row>
    <row r="702" spans="1:42" x14ac:dyDescent="0.2">
      <c r="A702" s="4">
        <f t="shared" si="405"/>
        <v>8</v>
      </c>
      <c r="B702" s="180">
        <f t="shared" si="402"/>
        <v>0</v>
      </c>
      <c r="C702" s="161">
        <f t="shared" ref="C702:AP702" si="411">IF(AND(C$2&gt;equip2_reserve_freq*$A689,C$2&lt;=equip2_reserve_freq*$A690),$B690/(equip2_reserve_freq),0)</f>
        <v>0</v>
      </c>
      <c r="D702" s="161">
        <f t="shared" si="411"/>
        <v>0</v>
      </c>
      <c r="E702" s="161">
        <f t="shared" si="411"/>
        <v>0</v>
      </c>
      <c r="F702" s="161">
        <f t="shared" si="411"/>
        <v>0</v>
      </c>
      <c r="G702" s="161">
        <f t="shared" si="411"/>
        <v>0</v>
      </c>
      <c r="H702" s="161">
        <f t="shared" si="411"/>
        <v>0</v>
      </c>
      <c r="I702" s="161">
        <f t="shared" si="411"/>
        <v>0</v>
      </c>
      <c r="J702" s="161">
        <f t="shared" si="411"/>
        <v>0</v>
      </c>
      <c r="K702" s="161">
        <f t="shared" si="411"/>
        <v>0</v>
      </c>
      <c r="L702" s="161">
        <f t="shared" si="411"/>
        <v>0</v>
      </c>
      <c r="M702" s="161">
        <f t="shared" si="411"/>
        <v>0</v>
      </c>
      <c r="N702" s="161">
        <f t="shared" si="411"/>
        <v>0</v>
      </c>
      <c r="O702" s="161">
        <f t="shared" si="411"/>
        <v>0</v>
      </c>
      <c r="P702" s="161">
        <f t="shared" si="411"/>
        <v>0</v>
      </c>
      <c r="Q702" s="161">
        <f t="shared" si="411"/>
        <v>0</v>
      </c>
      <c r="R702" s="161">
        <f t="shared" si="411"/>
        <v>0</v>
      </c>
      <c r="S702" s="161">
        <f t="shared" si="411"/>
        <v>0</v>
      </c>
      <c r="T702" s="161">
        <f t="shared" si="411"/>
        <v>0</v>
      </c>
      <c r="U702" s="161">
        <f t="shared" si="411"/>
        <v>0</v>
      </c>
      <c r="V702" s="161">
        <f t="shared" si="411"/>
        <v>0</v>
      </c>
      <c r="W702" s="161">
        <f t="shared" si="411"/>
        <v>0</v>
      </c>
      <c r="X702" s="161">
        <f t="shared" si="411"/>
        <v>0</v>
      </c>
      <c r="Y702" s="161">
        <f t="shared" si="411"/>
        <v>0</v>
      </c>
      <c r="Z702" s="161">
        <f t="shared" si="411"/>
        <v>0</v>
      </c>
      <c r="AA702" s="161">
        <f t="shared" si="411"/>
        <v>0</v>
      </c>
      <c r="AB702" s="161">
        <f t="shared" si="411"/>
        <v>0</v>
      </c>
      <c r="AC702" s="161">
        <f t="shared" si="411"/>
        <v>0</v>
      </c>
      <c r="AD702" s="161">
        <f t="shared" si="411"/>
        <v>0</v>
      </c>
      <c r="AE702" s="161">
        <f t="shared" si="411"/>
        <v>0</v>
      </c>
      <c r="AF702" s="161">
        <f t="shared" si="411"/>
        <v>0</v>
      </c>
      <c r="AG702" s="161">
        <f t="shared" si="411"/>
        <v>0</v>
      </c>
      <c r="AH702" s="161">
        <f t="shared" si="411"/>
        <v>0</v>
      </c>
      <c r="AI702" s="161">
        <f t="shared" si="411"/>
        <v>0</v>
      </c>
      <c r="AJ702" s="161">
        <f t="shared" si="411"/>
        <v>0</v>
      </c>
      <c r="AK702" s="161">
        <f t="shared" si="411"/>
        <v>0</v>
      </c>
      <c r="AL702" s="161">
        <f t="shared" si="411"/>
        <v>0</v>
      </c>
      <c r="AM702" s="161">
        <f t="shared" si="411"/>
        <v>0</v>
      </c>
      <c r="AN702" s="161">
        <f t="shared" si="411"/>
        <v>0</v>
      </c>
      <c r="AO702" s="161">
        <f t="shared" si="411"/>
        <v>0</v>
      </c>
      <c r="AP702" s="161">
        <f t="shared" si="411"/>
        <v>0</v>
      </c>
    </row>
    <row r="703" spans="1:42" x14ac:dyDescent="0.2">
      <c r="A703" s="4">
        <f>A702+1</f>
        <v>9</v>
      </c>
      <c r="B703" s="180">
        <f t="shared" si="402"/>
        <v>0</v>
      </c>
      <c r="C703" s="161">
        <f t="shared" ref="C703:AP703" si="412">IF(AND(C$2&gt;equip2_reserve_freq*$A690,C$2&lt;=equip2_reserve_freq*$A691),$B691/(equip2_reserve_freq),0)</f>
        <v>0</v>
      </c>
      <c r="D703" s="161">
        <f t="shared" si="412"/>
        <v>0</v>
      </c>
      <c r="E703" s="161">
        <f t="shared" si="412"/>
        <v>0</v>
      </c>
      <c r="F703" s="161">
        <f t="shared" si="412"/>
        <v>0</v>
      </c>
      <c r="G703" s="161">
        <f t="shared" si="412"/>
        <v>0</v>
      </c>
      <c r="H703" s="161">
        <f t="shared" si="412"/>
        <v>0</v>
      </c>
      <c r="I703" s="161">
        <f t="shared" si="412"/>
        <v>0</v>
      </c>
      <c r="J703" s="161">
        <f t="shared" si="412"/>
        <v>0</v>
      </c>
      <c r="K703" s="161">
        <f t="shared" si="412"/>
        <v>0</v>
      </c>
      <c r="L703" s="161">
        <f t="shared" si="412"/>
        <v>0</v>
      </c>
      <c r="M703" s="161">
        <f t="shared" si="412"/>
        <v>0</v>
      </c>
      <c r="N703" s="161">
        <f t="shared" si="412"/>
        <v>0</v>
      </c>
      <c r="O703" s="161">
        <f t="shared" si="412"/>
        <v>0</v>
      </c>
      <c r="P703" s="161">
        <f t="shared" si="412"/>
        <v>0</v>
      </c>
      <c r="Q703" s="161">
        <f t="shared" si="412"/>
        <v>0</v>
      </c>
      <c r="R703" s="161">
        <f t="shared" si="412"/>
        <v>0</v>
      </c>
      <c r="S703" s="161">
        <f t="shared" si="412"/>
        <v>0</v>
      </c>
      <c r="T703" s="161">
        <f t="shared" si="412"/>
        <v>0</v>
      </c>
      <c r="U703" s="161">
        <f t="shared" si="412"/>
        <v>0</v>
      </c>
      <c r="V703" s="161">
        <f t="shared" si="412"/>
        <v>0</v>
      </c>
      <c r="W703" s="161">
        <f t="shared" si="412"/>
        <v>0</v>
      </c>
      <c r="X703" s="161">
        <f t="shared" si="412"/>
        <v>0</v>
      </c>
      <c r="Y703" s="161">
        <f t="shared" si="412"/>
        <v>0</v>
      </c>
      <c r="Z703" s="161">
        <f t="shared" si="412"/>
        <v>0</v>
      </c>
      <c r="AA703" s="161">
        <f t="shared" si="412"/>
        <v>0</v>
      </c>
      <c r="AB703" s="161">
        <f t="shared" si="412"/>
        <v>0</v>
      </c>
      <c r="AC703" s="161">
        <f t="shared" si="412"/>
        <v>0</v>
      </c>
      <c r="AD703" s="161">
        <f t="shared" si="412"/>
        <v>0</v>
      </c>
      <c r="AE703" s="161">
        <f t="shared" si="412"/>
        <v>0</v>
      </c>
      <c r="AF703" s="161">
        <f t="shared" si="412"/>
        <v>0</v>
      </c>
      <c r="AG703" s="161">
        <f t="shared" si="412"/>
        <v>0</v>
      </c>
      <c r="AH703" s="161">
        <f t="shared" si="412"/>
        <v>0</v>
      </c>
      <c r="AI703" s="161">
        <f t="shared" si="412"/>
        <v>0</v>
      </c>
      <c r="AJ703" s="161">
        <f t="shared" si="412"/>
        <v>0</v>
      </c>
      <c r="AK703" s="161">
        <f t="shared" si="412"/>
        <v>0</v>
      </c>
      <c r="AL703" s="161">
        <f t="shared" si="412"/>
        <v>0</v>
      </c>
      <c r="AM703" s="161">
        <f t="shared" si="412"/>
        <v>0</v>
      </c>
      <c r="AN703" s="161">
        <f t="shared" si="412"/>
        <v>0</v>
      </c>
      <c r="AO703" s="161">
        <f t="shared" si="412"/>
        <v>0</v>
      </c>
      <c r="AP703" s="161">
        <f t="shared" si="412"/>
        <v>0</v>
      </c>
    </row>
    <row r="704" spans="1:42" x14ac:dyDescent="0.2">
      <c r="A704" s="4">
        <f t="shared" ref="A704" si="413">A703+1</f>
        <v>10</v>
      </c>
      <c r="B704" s="180">
        <f t="shared" si="402"/>
        <v>0</v>
      </c>
      <c r="C704" s="162">
        <f t="shared" ref="C704:AP704" si="414">IF(AND(C$2&gt;equip2_reserve_freq*$A691,C$2&lt;=equip2_reserve_freq*$A692),$B692/(equip2_reserve_freq),0)</f>
        <v>0</v>
      </c>
      <c r="D704" s="162">
        <f t="shared" si="414"/>
        <v>0</v>
      </c>
      <c r="E704" s="162">
        <f t="shared" si="414"/>
        <v>0</v>
      </c>
      <c r="F704" s="162">
        <f t="shared" si="414"/>
        <v>0</v>
      </c>
      <c r="G704" s="162">
        <f t="shared" si="414"/>
        <v>0</v>
      </c>
      <c r="H704" s="162">
        <f t="shared" si="414"/>
        <v>0</v>
      </c>
      <c r="I704" s="162">
        <f t="shared" si="414"/>
        <v>0</v>
      </c>
      <c r="J704" s="162">
        <f t="shared" si="414"/>
        <v>0</v>
      </c>
      <c r="K704" s="162">
        <f t="shared" si="414"/>
        <v>0</v>
      </c>
      <c r="L704" s="162">
        <f t="shared" si="414"/>
        <v>0</v>
      </c>
      <c r="M704" s="162">
        <f t="shared" si="414"/>
        <v>0</v>
      </c>
      <c r="N704" s="162">
        <f t="shared" si="414"/>
        <v>0</v>
      </c>
      <c r="O704" s="162">
        <f t="shared" si="414"/>
        <v>0</v>
      </c>
      <c r="P704" s="162">
        <f t="shared" si="414"/>
        <v>0</v>
      </c>
      <c r="Q704" s="162">
        <f t="shared" si="414"/>
        <v>0</v>
      </c>
      <c r="R704" s="162">
        <f t="shared" si="414"/>
        <v>0</v>
      </c>
      <c r="S704" s="162">
        <f t="shared" si="414"/>
        <v>0</v>
      </c>
      <c r="T704" s="162">
        <f t="shared" si="414"/>
        <v>0</v>
      </c>
      <c r="U704" s="162">
        <f t="shared" si="414"/>
        <v>0</v>
      </c>
      <c r="V704" s="162">
        <f t="shared" si="414"/>
        <v>0</v>
      </c>
      <c r="W704" s="162">
        <f t="shared" si="414"/>
        <v>0</v>
      </c>
      <c r="X704" s="162">
        <f t="shared" si="414"/>
        <v>0</v>
      </c>
      <c r="Y704" s="162">
        <f t="shared" si="414"/>
        <v>0</v>
      </c>
      <c r="Z704" s="162">
        <f t="shared" si="414"/>
        <v>0</v>
      </c>
      <c r="AA704" s="162">
        <f t="shared" si="414"/>
        <v>0</v>
      </c>
      <c r="AB704" s="162">
        <f t="shared" si="414"/>
        <v>0</v>
      </c>
      <c r="AC704" s="162">
        <f t="shared" si="414"/>
        <v>0</v>
      </c>
      <c r="AD704" s="162">
        <f t="shared" si="414"/>
        <v>0</v>
      </c>
      <c r="AE704" s="162">
        <f t="shared" si="414"/>
        <v>0</v>
      </c>
      <c r="AF704" s="162">
        <f t="shared" si="414"/>
        <v>0</v>
      </c>
      <c r="AG704" s="162">
        <f t="shared" si="414"/>
        <v>0</v>
      </c>
      <c r="AH704" s="162">
        <f t="shared" si="414"/>
        <v>0</v>
      </c>
      <c r="AI704" s="162">
        <f t="shared" si="414"/>
        <v>0</v>
      </c>
      <c r="AJ704" s="162">
        <f t="shared" si="414"/>
        <v>0</v>
      </c>
      <c r="AK704" s="162">
        <f t="shared" si="414"/>
        <v>0</v>
      </c>
      <c r="AL704" s="162">
        <f t="shared" si="414"/>
        <v>0</v>
      </c>
      <c r="AM704" s="162">
        <f t="shared" si="414"/>
        <v>0</v>
      </c>
      <c r="AN704" s="162">
        <f t="shared" si="414"/>
        <v>0</v>
      </c>
      <c r="AO704" s="162">
        <f t="shared" si="414"/>
        <v>0</v>
      </c>
      <c r="AP704" s="162">
        <f t="shared" si="414"/>
        <v>0</v>
      </c>
    </row>
    <row r="705" spans="1:42" x14ac:dyDescent="0.2">
      <c r="A705" s="27" t="s">
        <v>13</v>
      </c>
      <c r="B705" s="15"/>
      <c r="C705" s="161">
        <f>SUM(C695:C704)</f>
        <v>0</v>
      </c>
      <c r="D705" s="161">
        <f t="shared" ref="D705:AP705" si="415">SUM(D695:D704)</f>
        <v>0</v>
      </c>
      <c r="E705" s="161">
        <f t="shared" si="415"/>
        <v>0</v>
      </c>
      <c r="F705" s="161">
        <f t="shared" si="415"/>
        <v>0</v>
      </c>
      <c r="G705" s="161">
        <f t="shared" si="415"/>
        <v>0</v>
      </c>
      <c r="H705" s="161">
        <f t="shared" si="415"/>
        <v>0</v>
      </c>
      <c r="I705" s="161">
        <f t="shared" si="415"/>
        <v>0</v>
      </c>
      <c r="J705" s="161">
        <f t="shared" si="415"/>
        <v>0</v>
      </c>
      <c r="K705" s="161">
        <f t="shared" si="415"/>
        <v>0</v>
      </c>
      <c r="L705" s="161">
        <f t="shared" si="415"/>
        <v>0</v>
      </c>
      <c r="M705" s="161">
        <f t="shared" si="415"/>
        <v>0</v>
      </c>
      <c r="N705" s="161">
        <f t="shared" si="415"/>
        <v>0</v>
      </c>
      <c r="O705" s="161">
        <f t="shared" si="415"/>
        <v>0</v>
      </c>
      <c r="P705" s="161">
        <f t="shared" si="415"/>
        <v>0</v>
      </c>
      <c r="Q705" s="161">
        <f t="shared" si="415"/>
        <v>0</v>
      </c>
      <c r="R705" s="161">
        <f t="shared" si="415"/>
        <v>0</v>
      </c>
      <c r="S705" s="161">
        <f t="shared" si="415"/>
        <v>0</v>
      </c>
      <c r="T705" s="161">
        <f t="shared" si="415"/>
        <v>0</v>
      </c>
      <c r="U705" s="161">
        <f t="shared" si="415"/>
        <v>0</v>
      </c>
      <c r="V705" s="161">
        <f t="shared" si="415"/>
        <v>0</v>
      </c>
      <c r="W705" s="161">
        <f t="shared" si="415"/>
        <v>0</v>
      </c>
      <c r="X705" s="161">
        <f t="shared" si="415"/>
        <v>0</v>
      </c>
      <c r="Y705" s="161">
        <f t="shared" si="415"/>
        <v>0</v>
      </c>
      <c r="Z705" s="161">
        <f t="shared" si="415"/>
        <v>0</v>
      </c>
      <c r="AA705" s="161">
        <f t="shared" si="415"/>
        <v>0</v>
      </c>
      <c r="AB705" s="161">
        <f t="shared" si="415"/>
        <v>0</v>
      </c>
      <c r="AC705" s="161">
        <f t="shared" si="415"/>
        <v>0</v>
      </c>
      <c r="AD705" s="161">
        <f t="shared" si="415"/>
        <v>0</v>
      </c>
      <c r="AE705" s="161">
        <f t="shared" si="415"/>
        <v>0</v>
      </c>
      <c r="AF705" s="161">
        <f t="shared" si="415"/>
        <v>0</v>
      </c>
      <c r="AG705" s="161">
        <f t="shared" si="415"/>
        <v>0</v>
      </c>
      <c r="AH705" s="161">
        <f t="shared" si="415"/>
        <v>0</v>
      </c>
      <c r="AI705" s="161">
        <f t="shared" si="415"/>
        <v>0</v>
      </c>
      <c r="AJ705" s="161">
        <f t="shared" si="415"/>
        <v>0</v>
      </c>
      <c r="AK705" s="161">
        <f t="shared" si="415"/>
        <v>0</v>
      </c>
      <c r="AL705" s="161">
        <f t="shared" si="415"/>
        <v>0</v>
      </c>
      <c r="AM705" s="161">
        <f t="shared" si="415"/>
        <v>0</v>
      </c>
      <c r="AN705" s="161">
        <f t="shared" si="415"/>
        <v>0</v>
      </c>
      <c r="AO705" s="161">
        <f t="shared" si="415"/>
        <v>0</v>
      </c>
      <c r="AP705" s="161">
        <f t="shared" si="415"/>
        <v>0</v>
      </c>
    </row>
    <row r="707" spans="1:42" x14ac:dyDescent="0.2">
      <c r="A707" s="20" t="s">
        <v>298</v>
      </c>
    </row>
    <row r="708" spans="1:42" x14ac:dyDescent="0.2">
      <c r="A708" s="4" t="s">
        <v>289</v>
      </c>
      <c r="B708" s="161">
        <v>0</v>
      </c>
      <c r="C708" s="161">
        <f>B711</f>
        <v>0</v>
      </c>
      <c r="D708" s="161">
        <f t="shared" ref="D708:AP708" si="416">C711</f>
        <v>0</v>
      </c>
      <c r="E708" s="161">
        <f t="shared" si="416"/>
        <v>0</v>
      </c>
      <c r="F708" s="161">
        <f t="shared" si="416"/>
        <v>0</v>
      </c>
      <c r="G708" s="161">
        <f t="shared" si="416"/>
        <v>0</v>
      </c>
      <c r="H708" s="161">
        <f t="shared" si="416"/>
        <v>0</v>
      </c>
      <c r="I708" s="161">
        <f t="shared" si="416"/>
        <v>0</v>
      </c>
      <c r="J708" s="161">
        <f t="shared" si="416"/>
        <v>0</v>
      </c>
      <c r="K708" s="161">
        <f t="shared" si="416"/>
        <v>0</v>
      </c>
      <c r="L708" s="161">
        <f t="shared" si="416"/>
        <v>0</v>
      </c>
      <c r="M708" s="161">
        <f t="shared" si="416"/>
        <v>0</v>
      </c>
      <c r="N708" s="161">
        <f t="shared" si="416"/>
        <v>0</v>
      </c>
      <c r="O708" s="161">
        <f t="shared" si="416"/>
        <v>0</v>
      </c>
      <c r="P708" s="161">
        <f t="shared" si="416"/>
        <v>0</v>
      </c>
      <c r="Q708" s="161">
        <f t="shared" si="416"/>
        <v>0</v>
      </c>
      <c r="R708" s="161">
        <f t="shared" si="416"/>
        <v>0</v>
      </c>
      <c r="S708" s="161">
        <f t="shared" si="416"/>
        <v>0</v>
      </c>
      <c r="T708" s="161">
        <f t="shared" si="416"/>
        <v>0</v>
      </c>
      <c r="U708" s="161">
        <f t="shared" si="416"/>
        <v>0</v>
      </c>
      <c r="V708" s="161">
        <f t="shared" si="416"/>
        <v>0</v>
      </c>
      <c r="W708" s="161">
        <f t="shared" si="416"/>
        <v>0</v>
      </c>
      <c r="X708" s="161">
        <f t="shared" si="416"/>
        <v>0</v>
      </c>
      <c r="Y708" s="161">
        <f t="shared" si="416"/>
        <v>0</v>
      </c>
      <c r="Z708" s="161">
        <f t="shared" si="416"/>
        <v>0</v>
      </c>
      <c r="AA708" s="161">
        <f t="shared" si="416"/>
        <v>0</v>
      </c>
      <c r="AB708" s="161">
        <f t="shared" si="416"/>
        <v>0</v>
      </c>
      <c r="AC708" s="161">
        <f t="shared" si="416"/>
        <v>0</v>
      </c>
      <c r="AD708" s="161">
        <f t="shared" si="416"/>
        <v>0</v>
      </c>
      <c r="AE708" s="161">
        <f t="shared" si="416"/>
        <v>0</v>
      </c>
      <c r="AF708" s="161">
        <f t="shared" si="416"/>
        <v>0</v>
      </c>
      <c r="AG708" s="161">
        <f t="shared" si="416"/>
        <v>0</v>
      </c>
      <c r="AH708" s="161">
        <f t="shared" si="416"/>
        <v>0</v>
      </c>
      <c r="AI708" s="161">
        <f t="shared" si="416"/>
        <v>0</v>
      </c>
      <c r="AJ708" s="161">
        <f t="shared" si="416"/>
        <v>0</v>
      </c>
      <c r="AK708" s="161">
        <f t="shared" si="416"/>
        <v>0</v>
      </c>
      <c r="AL708" s="161">
        <f t="shared" si="416"/>
        <v>0</v>
      </c>
      <c r="AM708" s="161">
        <f t="shared" si="416"/>
        <v>0</v>
      </c>
      <c r="AN708" s="161">
        <f t="shared" si="416"/>
        <v>0</v>
      </c>
      <c r="AO708" s="161">
        <f t="shared" si="416"/>
        <v>0</v>
      </c>
      <c r="AP708" s="161">
        <f t="shared" si="416"/>
        <v>0</v>
      </c>
    </row>
    <row r="709" spans="1:42" x14ac:dyDescent="0.2">
      <c r="A709" s="4" t="s">
        <v>71</v>
      </c>
      <c r="B709" s="161">
        <v>0</v>
      </c>
      <c r="C709" s="161">
        <f>C737</f>
        <v>0</v>
      </c>
      <c r="D709" s="161">
        <f t="shared" ref="D709:AP709" si="417">D737</f>
        <v>0</v>
      </c>
      <c r="E709" s="161">
        <f t="shared" si="417"/>
        <v>0</v>
      </c>
      <c r="F709" s="161">
        <f t="shared" si="417"/>
        <v>0</v>
      </c>
      <c r="G709" s="161">
        <f t="shared" si="417"/>
        <v>0</v>
      </c>
      <c r="H709" s="161">
        <f t="shared" si="417"/>
        <v>0</v>
      </c>
      <c r="I709" s="161">
        <f t="shared" si="417"/>
        <v>0</v>
      </c>
      <c r="J709" s="161">
        <f t="shared" si="417"/>
        <v>0</v>
      </c>
      <c r="K709" s="161">
        <f t="shared" si="417"/>
        <v>0</v>
      </c>
      <c r="L709" s="161">
        <f t="shared" si="417"/>
        <v>0</v>
      </c>
      <c r="M709" s="161">
        <f t="shared" si="417"/>
        <v>0</v>
      </c>
      <c r="N709" s="161">
        <f t="shared" si="417"/>
        <v>0</v>
      </c>
      <c r="O709" s="161">
        <f t="shared" si="417"/>
        <v>0</v>
      </c>
      <c r="P709" s="161">
        <f t="shared" si="417"/>
        <v>0</v>
      </c>
      <c r="Q709" s="161">
        <f t="shared" si="417"/>
        <v>0</v>
      </c>
      <c r="R709" s="161">
        <f t="shared" si="417"/>
        <v>0</v>
      </c>
      <c r="S709" s="161">
        <f t="shared" si="417"/>
        <v>0</v>
      </c>
      <c r="T709" s="161">
        <f t="shared" si="417"/>
        <v>0</v>
      </c>
      <c r="U709" s="161">
        <f t="shared" si="417"/>
        <v>0</v>
      </c>
      <c r="V709" s="161">
        <f t="shared" si="417"/>
        <v>0</v>
      </c>
      <c r="W709" s="161">
        <f t="shared" si="417"/>
        <v>0</v>
      </c>
      <c r="X709" s="161">
        <f t="shared" si="417"/>
        <v>0</v>
      </c>
      <c r="Y709" s="161">
        <f t="shared" si="417"/>
        <v>0</v>
      </c>
      <c r="Z709" s="161">
        <f t="shared" si="417"/>
        <v>0</v>
      </c>
      <c r="AA709" s="161">
        <f t="shared" si="417"/>
        <v>0</v>
      </c>
      <c r="AB709" s="161">
        <f t="shared" si="417"/>
        <v>0</v>
      </c>
      <c r="AC709" s="161">
        <f t="shared" si="417"/>
        <v>0</v>
      </c>
      <c r="AD709" s="161">
        <f t="shared" si="417"/>
        <v>0</v>
      </c>
      <c r="AE709" s="161">
        <f t="shared" si="417"/>
        <v>0</v>
      </c>
      <c r="AF709" s="161">
        <f t="shared" si="417"/>
        <v>0</v>
      </c>
      <c r="AG709" s="161">
        <f t="shared" si="417"/>
        <v>0</v>
      </c>
      <c r="AH709" s="161">
        <f t="shared" si="417"/>
        <v>0</v>
      </c>
      <c r="AI709" s="161">
        <f t="shared" si="417"/>
        <v>0</v>
      </c>
      <c r="AJ709" s="161">
        <f t="shared" si="417"/>
        <v>0</v>
      </c>
      <c r="AK709" s="161">
        <f t="shared" si="417"/>
        <v>0</v>
      </c>
      <c r="AL709" s="161">
        <f t="shared" si="417"/>
        <v>0</v>
      </c>
      <c r="AM709" s="161">
        <f t="shared" si="417"/>
        <v>0</v>
      </c>
      <c r="AN709" s="161">
        <f t="shared" si="417"/>
        <v>0</v>
      </c>
      <c r="AO709" s="161">
        <f t="shared" si="417"/>
        <v>0</v>
      </c>
      <c r="AP709" s="161">
        <f t="shared" si="417"/>
        <v>0</v>
      </c>
    </row>
    <row r="710" spans="1:42" x14ac:dyDescent="0.2">
      <c r="A710" s="4" t="s">
        <v>290</v>
      </c>
      <c r="B710" s="162">
        <v>0</v>
      </c>
      <c r="C710" s="162">
        <f>-C725</f>
        <v>0</v>
      </c>
      <c r="D710" s="162">
        <f t="shared" ref="D710:AP710" si="418">-D725</f>
        <v>0</v>
      </c>
      <c r="E710" s="162">
        <f t="shared" si="418"/>
        <v>0</v>
      </c>
      <c r="F710" s="162">
        <f t="shared" si="418"/>
        <v>0</v>
      </c>
      <c r="G710" s="162">
        <f t="shared" si="418"/>
        <v>0</v>
      </c>
      <c r="H710" s="162">
        <f t="shared" si="418"/>
        <v>0</v>
      </c>
      <c r="I710" s="162">
        <f t="shared" si="418"/>
        <v>0</v>
      </c>
      <c r="J710" s="162">
        <f t="shared" si="418"/>
        <v>0</v>
      </c>
      <c r="K710" s="162">
        <f t="shared" si="418"/>
        <v>0</v>
      </c>
      <c r="L710" s="162">
        <f t="shared" si="418"/>
        <v>0</v>
      </c>
      <c r="M710" s="162">
        <f t="shared" si="418"/>
        <v>0</v>
      </c>
      <c r="N710" s="162">
        <f t="shared" si="418"/>
        <v>0</v>
      </c>
      <c r="O710" s="162">
        <f t="shared" si="418"/>
        <v>0</v>
      </c>
      <c r="P710" s="162">
        <f t="shared" si="418"/>
        <v>0</v>
      </c>
      <c r="Q710" s="162">
        <f t="shared" si="418"/>
        <v>0</v>
      </c>
      <c r="R710" s="162">
        <f t="shared" si="418"/>
        <v>0</v>
      </c>
      <c r="S710" s="162">
        <f t="shared" si="418"/>
        <v>0</v>
      </c>
      <c r="T710" s="162">
        <f t="shared" si="418"/>
        <v>0</v>
      </c>
      <c r="U710" s="162">
        <f t="shared" si="418"/>
        <v>0</v>
      </c>
      <c r="V710" s="162">
        <f t="shared" si="418"/>
        <v>0</v>
      </c>
      <c r="W710" s="162">
        <f t="shared" si="418"/>
        <v>0</v>
      </c>
      <c r="X710" s="162">
        <f t="shared" si="418"/>
        <v>0</v>
      </c>
      <c r="Y710" s="162">
        <f t="shared" si="418"/>
        <v>0</v>
      </c>
      <c r="Z710" s="162">
        <f t="shared" si="418"/>
        <v>0</v>
      </c>
      <c r="AA710" s="162">
        <f t="shared" si="418"/>
        <v>0</v>
      </c>
      <c r="AB710" s="162">
        <f t="shared" si="418"/>
        <v>0</v>
      </c>
      <c r="AC710" s="162">
        <f t="shared" si="418"/>
        <v>0</v>
      </c>
      <c r="AD710" s="162">
        <f t="shared" si="418"/>
        <v>0</v>
      </c>
      <c r="AE710" s="162">
        <f t="shared" si="418"/>
        <v>0</v>
      </c>
      <c r="AF710" s="162">
        <f t="shared" si="418"/>
        <v>0</v>
      </c>
      <c r="AG710" s="162">
        <f t="shared" si="418"/>
        <v>0</v>
      </c>
      <c r="AH710" s="162">
        <f t="shared" si="418"/>
        <v>0</v>
      </c>
      <c r="AI710" s="162">
        <f t="shared" si="418"/>
        <v>0</v>
      </c>
      <c r="AJ710" s="162">
        <f t="shared" si="418"/>
        <v>0</v>
      </c>
      <c r="AK710" s="162">
        <f t="shared" si="418"/>
        <v>0</v>
      </c>
      <c r="AL710" s="162">
        <f t="shared" si="418"/>
        <v>0</v>
      </c>
      <c r="AM710" s="162">
        <f t="shared" si="418"/>
        <v>0</v>
      </c>
      <c r="AN710" s="162">
        <f t="shared" si="418"/>
        <v>0</v>
      </c>
      <c r="AO710" s="162">
        <f t="shared" si="418"/>
        <v>0</v>
      </c>
      <c r="AP710" s="162">
        <f t="shared" si="418"/>
        <v>0</v>
      </c>
    </row>
    <row r="711" spans="1:42" x14ac:dyDescent="0.2">
      <c r="A711" s="4" t="s">
        <v>251</v>
      </c>
      <c r="B711" s="161">
        <f>SUM(B708:B710)</f>
        <v>0</v>
      </c>
      <c r="C711" s="161">
        <f>SUM(C708:C710)</f>
        <v>0</v>
      </c>
      <c r="D711" s="161">
        <f t="shared" ref="D711:AP711" si="419">SUM(D708:D710)</f>
        <v>0</v>
      </c>
      <c r="E711" s="161">
        <f t="shared" si="419"/>
        <v>0</v>
      </c>
      <c r="F711" s="161">
        <f t="shared" si="419"/>
        <v>0</v>
      </c>
      <c r="G711" s="161">
        <f t="shared" si="419"/>
        <v>0</v>
      </c>
      <c r="H711" s="161">
        <f t="shared" si="419"/>
        <v>0</v>
      </c>
      <c r="I711" s="161">
        <f t="shared" si="419"/>
        <v>0</v>
      </c>
      <c r="J711" s="161">
        <f t="shared" si="419"/>
        <v>0</v>
      </c>
      <c r="K711" s="161">
        <f t="shared" si="419"/>
        <v>0</v>
      </c>
      <c r="L711" s="161">
        <f t="shared" si="419"/>
        <v>0</v>
      </c>
      <c r="M711" s="161">
        <f t="shared" si="419"/>
        <v>0</v>
      </c>
      <c r="N711" s="161">
        <f t="shared" si="419"/>
        <v>0</v>
      </c>
      <c r="O711" s="161">
        <f t="shared" si="419"/>
        <v>0</v>
      </c>
      <c r="P711" s="161">
        <f t="shared" si="419"/>
        <v>0</v>
      </c>
      <c r="Q711" s="161">
        <f t="shared" si="419"/>
        <v>0</v>
      </c>
      <c r="R711" s="161">
        <f t="shared" si="419"/>
        <v>0</v>
      </c>
      <c r="S711" s="161">
        <f t="shared" si="419"/>
        <v>0</v>
      </c>
      <c r="T711" s="161">
        <f t="shared" si="419"/>
        <v>0</v>
      </c>
      <c r="U711" s="161">
        <f t="shared" si="419"/>
        <v>0</v>
      </c>
      <c r="V711" s="161">
        <f t="shared" si="419"/>
        <v>0</v>
      </c>
      <c r="W711" s="161">
        <f t="shared" si="419"/>
        <v>0</v>
      </c>
      <c r="X711" s="161">
        <f t="shared" si="419"/>
        <v>0</v>
      </c>
      <c r="Y711" s="161">
        <f t="shared" si="419"/>
        <v>0</v>
      </c>
      <c r="Z711" s="161">
        <f t="shared" si="419"/>
        <v>0</v>
      </c>
      <c r="AA711" s="161">
        <f t="shared" si="419"/>
        <v>0</v>
      </c>
      <c r="AB711" s="161">
        <f t="shared" si="419"/>
        <v>0</v>
      </c>
      <c r="AC711" s="161">
        <f t="shared" si="419"/>
        <v>0</v>
      </c>
      <c r="AD711" s="161">
        <f t="shared" si="419"/>
        <v>0</v>
      </c>
      <c r="AE711" s="161">
        <f t="shared" si="419"/>
        <v>0</v>
      </c>
      <c r="AF711" s="161">
        <f t="shared" si="419"/>
        <v>0</v>
      </c>
      <c r="AG711" s="161">
        <f t="shared" si="419"/>
        <v>0</v>
      </c>
      <c r="AH711" s="161">
        <f t="shared" si="419"/>
        <v>0</v>
      </c>
      <c r="AI711" s="161">
        <f t="shared" si="419"/>
        <v>0</v>
      </c>
      <c r="AJ711" s="161">
        <f t="shared" si="419"/>
        <v>0</v>
      </c>
      <c r="AK711" s="161">
        <f t="shared" si="419"/>
        <v>0</v>
      </c>
      <c r="AL711" s="161">
        <f t="shared" si="419"/>
        <v>0</v>
      </c>
      <c r="AM711" s="161">
        <f t="shared" si="419"/>
        <v>0</v>
      </c>
      <c r="AN711" s="161">
        <f t="shared" si="419"/>
        <v>0</v>
      </c>
      <c r="AO711" s="161">
        <f t="shared" si="419"/>
        <v>0</v>
      </c>
      <c r="AP711" s="161">
        <f t="shared" si="419"/>
        <v>0</v>
      </c>
    </row>
    <row r="713" spans="1:42" x14ac:dyDescent="0.2">
      <c r="A713" s="4" t="s">
        <v>292</v>
      </c>
    </row>
    <row r="714" spans="1:42" x14ac:dyDescent="0.2">
      <c r="A714" s="4" t="s">
        <v>293</v>
      </c>
    </row>
    <row r="715" spans="1:42" x14ac:dyDescent="0.2">
      <c r="A715" s="4">
        <v>1</v>
      </c>
      <c r="B715" s="180">
        <f t="shared" ref="B715:B724" si="420">SUM(C715:AP715)</f>
        <v>0</v>
      </c>
      <c r="C715" s="161">
        <f t="shared" ref="C715:AP715" si="421">IF(C$2&gt;analysis_period,0,IF(C$2=equip3_reserve_freq*$A715,equip3_reserve_cost*system_capacity*1000*(1+inflation_rate/100)^B$2,0))</f>
        <v>0</v>
      </c>
      <c r="D715" s="161">
        <f t="shared" si="421"/>
        <v>0</v>
      </c>
      <c r="E715" s="161">
        <f t="shared" si="421"/>
        <v>0</v>
      </c>
      <c r="F715" s="161">
        <f t="shared" si="421"/>
        <v>0</v>
      </c>
      <c r="G715" s="161">
        <f t="shared" si="421"/>
        <v>0</v>
      </c>
      <c r="H715" s="161">
        <f t="shared" si="421"/>
        <v>0</v>
      </c>
      <c r="I715" s="161">
        <f t="shared" si="421"/>
        <v>0</v>
      </c>
      <c r="J715" s="161">
        <f t="shared" si="421"/>
        <v>0</v>
      </c>
      <c r="K715" s="161">
        <f t="shared" si="421"/>
        <v>0</v>
      </c>
      <c r="L715" s="161">
        <f t="shared" si="421"/>
        <v>0</v>
      </c>
      <c r="M715" s="161">
        <f t="shared" si="421"/>
        <v>0</v>
      </c>
      <c r="N715" s="161">
        <f t="shared" si="421"/>
        <v>0</v>
      </c>
      <c r="O715" s="161">
        <f t="shared" si="421"/>
        <v>0</v>
      </c>
      <c r="P715" s="161">
        <f t="shared" si="421"/>
        <v>0</v>
      </c>
      <c r="Q715" s="161">
        <f t="shared" si="421"/>
        <v>0</v>
      </c>
      <c r="R715" s="161">
        <f t="shared" si="421"/>
        <v>0</v>
      </c>
      <c r="S715" s="161">
        <f t="shared" si="421"/>
        <v>0</v>
      </c>
      <c r="T715" s="161">
        <f t="shared" si="421"/>
        <v>0</v>
      </c>
      <c r="U715" s="161">
        <f t="shared" si="421"/>
        <v>0</v>
      </c>
      <c r="V715" s="161">
        <f t="shared" si="421"/>
        <v>0</v>
      </c>
      <c r="W715" s="161">
        <f t="shared" si="421"/>
        <v>0</v>
      </c>
      <c r="X715" s="161">
        <f t="shared" si="421"/>
        <v>0</v>
      </c>
      <c r="Y715" s="161">
        <f t="shared" si="421"/>
        <v>0</v>
      </c>
      <c r="Z715" s="161">
        <f t="shared" si="421"/>
        <v>0</v>
      </c>
      <c r="AA715" s="161">
        <f t="shared" si="421"/>
        <v>0</v>
      </c>
      <c r="AB715" s="161">
        <f t="shared" si="421"/>
        <v>0</v>
      </c>
      <c r="AC715" s="161">
        <f t="shared" si="421"/>
        <v>0</v>
      </c>
      <c r="AD715" s="161">
        <f t="shared" si="421"/>
        <v>0</v>
      </c>
      <c r="AE715" s="161">
        <f t="shared" si="421"/>
        <v>0</v>
      </c>
      <c r="AF715" s="161">
        <f t="shared" si="421"/>
        <v>0</v>
      </c>
      <c r="AG715" s="161">
        <f t="shared" si="421"/>
        <v>0</v>
      </c>
      <c r="AH715" s="161">
        <f t="shared" si="421"/>
        <v>0</v>
      </c>
      <c r="AI715" s="161">
        <f t="shared" si="421"/>
        <v>0</v>
      </c>
      <c r="AJ715" s="161">
        <f t="shared" si="421"/>
        <v>0</v>
      </c>
      <c r="AK715" s="161">
        <f t="shared" si="421"/>
        <v>0</v>
      </c>
      <c r="AL715" s="161">
        <f t="shared" si="421"/>
        <v>0</v>
      </c>
      <c r="AM715" s="161">
        <f t="shared" si="421"/>
        <v>0</v>
      </c>
      <c r="AN715" s="161">
        <f t="shared" si="421"/>
        <v>0</v>
      </c>
      <c r="AO715" s="161">
        <f t="shared" si="421"/>
        <v>0</v>
      </c>
      <c r="AP715" s="161">
        <f t="shared" si="421"/>
        <v>0</v>
      </c>
    </row>
    <row r="716" spans="1:42" x14ac:dyDescent="0.2">
      <c r="A716" s="4">
        <f>A715+1</f>
        <v>2</v>
      </c>
      <c r="B716" s="180">
        <f t="shared" si="420"/>
        <v>0</v>
      </c>
      <c r="C716" s="161">
        <f t="shared" ref="C716:AP716" si="422">IF(C$2&gt;analysis_period,0,IF(C$2=equip3_reserve_freq*$A716,equip3_reserve_cost*system_capacity*1000*(1+inflation_rate/100)^B$2,0))</f>
        <v>0</v>
      </c>
      <c r="D716" s="161">
        <f t="shared" si="422"/>
        <v>0</v>
      </c>
      <c r="E716" s="161">
        <f t="shared" si="422"/>
        <v>0</v>
      </c>
      <c r="F716" s="161">
        <f t="shared" si="422"/>
        <v>0</v>
      </c>
      <c r="G716" s="161">
        <f t="shared" si="422"/>
        <v>0</v>
      </c>
      <c r="H716" s="161">
        <f t="shared" si="422"/>
        <v>0</v>
      </c>
      <c r="I716" s="161">
        <f t="shared" si="422"/>
        <v>0</v>
      </c>
      <c r="J716" s="161">
        <f t="shared" si="422"/>
        <v>0</v>
      </c>
      <c r="K716" s="161">
        <f t="shared" si="422"/>
        <v>0</v>
      </c>
      <c r="L716" s="161">
        <f t="shared" si="422"/>
        <v>0</v>
      </c>
      <c r="M716" s="161">
        <f t="shared" si="422"/>
        <v>0</v>
      </c>
      <c r="N716" s="161">
        <f t="shared" si="422"/>
        <v>0</v>
      </c>
      <c r="O716" s="161">
        <f t="shared" si="422"/>
        <v>0</v>
      </c>
      <c r="P716" s="161">
        <f t="shared" si="422"/>
        <v>0</v>
      </c>
      <c r="Q716" s="161">
        <f t="shared" si="422"/>
        <v>0</v>
      </c>
      <c r="R716" s="161">
        <f t="shared" si="422"/>
        <v>0</v>
      </c>
      <c r="S716" s="161">
        <f t="shared" si="422"/>
        <v>0</v>
      </c>
      <c r="T716" s="161">
        <f t="shared" si="422"/>
        <v>0</v>
      </c>
      <c r="U716" s="161">
        <f t="shared" si="422"/>
        <v>0</v>
      </c>
      <c r="V716" s="161">
        <f t="shared" si="422"/>
        <v>0</v>
      </c>
      <c r="W716" s="161">
        <f t="shared" si="422"/>
        <v>0</v>
      </c>
      <c r="X716" s="161">
        <f t="shared" si="422"/>
        <v>0</v>
      </c>
      <c r="Y716" s="161">
        <f t="shared" si="422"/>
        <v>0</v>
      </c>
      <c r="Z716" s="161">
        <f t="shared" si="422"/>
        <v>0</v>
      </c>
      <c r="AA716" s="161">
        <f t="shared" si="422"/>
        <v>0</v>
      </c>
      <c r="AB716" s="161">
        <f t="shared" si="422"/>
        <v>0</v>
      </c>
      <c r="AC716" s="161">
        <f t="shared" si="422"/>
        <v>0</v>
      </c>
      <c r="AD716" s="161">
        <f t="shared" si="422"/>
        <v>0</v>
      </c>
      <c r="AE716" s="161">
        <f t="shared" si="422"/>
        <v>0</v>
      </c>
      <c r="AF716" s="161">
        <f t="shared" si="422"/>
        <v>0</v>
      </c>
      <c r="AG716" s="161">
        <f t="shared" si="422"/>
        <v>0</v>
      </c>
      <c r="AH716" s="161">
        <f t="shared" si="422"/>
        <v>0</v>
      </c>
      <c r="AI716" s="161">
        <f t="shared" si="422"/>
        <v>0</v>
      </c>
      <c r="AJ716" s="161">
        <f t="shared" si="422"/>
        <v>0</v>
      </c>
      <c r="AK716" s="161">
        <f t="shared" si="422"/>
        <v>0</v>
      </c>
      <c r="AL716" s="161">
        <f t="shared" si="422"/>
        <v>0</v>
      </c>
      <c r="AM716" s="161">
        <f t="shared" si="422"/>
        <v>0</v>
      </c>
      <c r="AN716" s="161">
        <f t="shared" si="422"/>
        <v>0</v>
      </c>
      <c r="AO716" s="161">
        <f t="shared" si="422"/>
        <v>0</v>
      </c>
      <c r="AP716" s="161">
        <f t="shared" si="422"/>
        <v>0</v>
      </c>
    </row>
    <row r="717" spans="1:42" x14ac:dyDescent="0.2">
      <c r="A717" s="4">
        <f t="shared" ref="A717:A724" si="423">A716+1</f>
        <v>3</v>
      </c>
      <c r="B717" s="180">
        <f t="shared" si="420"/>
        <v>0</v>
      </c>
      <c r="C717" s="161">
        <f t="shared" ref="C717:AP717" si="424">IF(C$2&gt;analysis_period,0,IF(C$2=equip3_reserve_freq*$A717,equip3_reserve_cost*system_capacity*1000*(1+inflation_rate/100)^B$2,0))</f>
        <v>0</v>
      </c>
      <c r="D717" s="161">
        <f t="shared" si="424"/>
        <v>0</v>
      </c>
      <c r="E717" s="161">
        <f t="shared" si="424"/>
        <v>0</v>
      </c>
      <c r="F717" s="161">
        <f t="shared" si="424"/>
        <v>0</v>
      </c>
      <c r="G717" s="161">
        <f t="shared" si="424"/>
        <v>0</v>
      </c>
      <c r="H717" s="161">
        <f t="shared" si="424"/>
        <v>0</v>
      </c>
      <c r="I717" s="161">
        <f t="shared" si="424"/>
        <v>0</v>
      </c>
      <c r="J717" s="161">
        <f t="shared" si="424"/>
        <v>0</v>
      </c>
      <c r="K717" s="161">
        <f t="shared" si="424"/>
        <v>0</v>
      </c>
      <c r="L717" s="161">
        <f t="shared" si="424"/>
        <v>0</v>
      </c>
      <c r="M717" s="161">
        <f t="shared" si="424"/>
        <v>0</v>
      </c>
      <c r="N717" s="161">
        <f t="shared" si="424"/>
        <v>0</v>
      </c>
      <c r="O717" s="161">
        <f t="shared" si="424"/>
        <v>0</v>
      </c>
      <c r="P717" s="161">
        <f t="shared" si="424"/>
        <v>0</v>
      </c>
      <c r="Q717" s="161">
        <f t="shared" si="424"/>
        <v>0</v>
      </c>
      <c r="R717" s="161">
        <f t="shared" si="424"/>
        <v>0</v>
      </c>
      <c r="S717" s="161">
        <f t="shared" si="424"/>
        <v>0</v>
      </c>
      <c r="T717" s="161">
        <f t="shared" si="424"/>
        <v>0</v>
      </c>
      <c r="U717" s="161">
        <f t="shared" si="424"/>
        <v>0</v>
      </c>
      <c r="V717" s="161">
        <f t="shared" si="424"/>
        <v>0</v>
      </c>
      <c r="W717" s="161">
        <f t="shared" si="424"/>
        <v>0</v>
      </c>
      <c r="X717" s="161">
        <f t="shared" si="424"/>
        <v>0</v>
      </c>
      <c r="Y717" s="161">
        <f t="shared" si="424"/>
        <v>0</v>
      </c>
      <c r="Z717" s="161">
        <f t="shared" si="424"/>
        <v>0</v>
      </c>
      <c r="AA717" s="161">
        <f t="shared" si="424"/>
        <v>0</v>
      </c>
      <c r="AB717" s="161">
        <f t="shared" si="424"/>
        <v>0</v>
      </c>
      <c r="AC717" s="161">
        <f t="shared" si="424"/>
        <v>0</v>
      </c>
      <c r="AD717" s="161">
        <f t="shared" si="424"/>
        <v>0</v>
      </c>
      <c r="AE717" s="161">
        <f t="shared" si="424"/>
        <v>0</v>
      </c>
      <c r="AF717" s="161">
        <f t="shared" si="424"/>
        <v>0</v>
      </c>
      <c r="AG717" s="161">
        <f t="shared" si="424"/>
        <v>0</v>
      </c>
      <c r="AH717" s="161">
        <f t="shared" si="424"/>
        <v>0</v>
      </c>
      <c r="AI717" s="161">
        <f t="shared" si="424"/>
        <v>0</v>
      </c>
      <c r="AJ717" s="161">
        <f t="shared" si="424"/>
        <v>0</v>
      </c>
      <c r="AK717" s="161">
        <f t="shared" si="424"/>
        <v>0</v>
      </c>
      <c r="AL717" s="161">
        <f t="shared" si="424"/>
        <v>0</v>
      </c>
      <c r="AM717" s="161">
        <f t="shared" si="424"/>
        <v>0</v>
      </c>
      <c r="AN717" s="161">
        <f t="shared" si="424"/>
        <v>0</v>
      </c>
      <c r="AO717" s="161">
        <f t="shared" si="424"/>
        <v>0</v>
      </c>
      <c r="AP717" s="161">
        <f t="shared" si="424"/>
        <v>0</v>
      </c>
    </row>
    <row r="718" spans="1:42" x14ac:dyDescent="0.2">
      <c r="A718" s="4">
        <f t="shared" si="423"/>
        <v>4</v>
      </c>
      <c r="B718" s="180">
        <f t="shared" si="420"/>
        <v>0</v>
      </c>
      <c r="C718" s="161">
        <f t="shared" ref="C718:AP718" si="425">IF(C$2&gt;analysis_period,0,IF(C$2=equip3_reserve_freq*$A718,equip3_reserve_cost*system_capacity*1000*(1+inflation_rate/100)^B$2,0))</f>
        <v>0</v>
      </c>
      <c r="D718" s="161">
        <f t="shared" si="425"/>
        <v>0</v>
      </c>
      <c r="E718" s="161">
        <f t="shared" si="425"/>
        <v>0</v>
      </c>
      <c r="F718" s="161">
        <f t="shared" si="425"/>
        <v>0</v>
      </c>
      <c r="G718" s="161">
        <f t="shared" si="425"/>
        <v>0</v>
      </c>
      <c r="H718" s="161">
        <f t="shared" si="425"/>
        <v>0</v>
      </c>
      <c r="I718" s="161">
        <f t="shared" si="425"/>
        <v>0</v>
      </c>
      <c r="J718" s="161">
        <f t="shared" si="425"/>
        <v>0</v>
      </c>
      <c r="K718" s="161">
        <f t="shared" si="425"/>
        <v>0</v>
      </c>
      <c r="L718" s="161">
        <f t="shared" si="425"/>
        <v>0</v>
      </c>
      <c r="M718" s="161">
        <f t="shared" si="425"/>
        <v>0</v>
      </c>
      <c r="N718" s="161">
        <f t="shared" si="425"/>
        <v>0</v>
      </c>
      <c r="O718" s="161">
        <f t="shared" si="425"/>
        <v>0</v>
      </c>
      <c r="P718" s="161">
        <f t="shared" si="425"/>
        <v>0</v>
      </c>
      <c r="Q718" s="161">
        <f t="shared" si="425"/>
        <v>0</v>
      </c>
      <c r="R718" s="161">
        <f t="shared" si="425"/>
        <v>0</v>
      </c>
      <c r="S718" s="161">
        <f t="shared" si="425"/>
        <v>0</v>
      </c>
      <c r="T718" s="161">
        <f t="shared" si="425"/>
        <v>0</v>
      </c>
      <c r="U718" s="161">
        <f t="shared" si="425"/>
        <v>0</v>
      </c>
      <c r="V718" s="161">
        <f t="shared" si="425"/>
        <v>0</v>
      </c>
      <c r="W718" s="161">
        <f t="shared" si="425"/>
        <v>0</v>
      </c>
      <c r="X718" s="161">
        <f t="shared" si="425"/>
        <v>0</v>
      </c>
      <c r="Y718" s="161">
        <f t="shared" si="425"/>
        <v>0</v>
      </c>
      <c r="Z718" s="161">
        <f t="shared" si="425"/>
        <v>0</v>
      </c>
      <c r="AA718" s="161">
        <f t="shared" si="425"/>
        <v>0</v>
      </c>
      <c r="AB718" s="161">
        <f t="shared" si="425"/>
        <v>0</v>
      </c>
      <c r="AC718" s="161">
        <f t="shared" si="425"/>
        <v>0</v>
      </c>
      <c r="AD718" s="161">
        <f t="shared" si="425"/>
        <v>0</v>
      </c>
      <c r="AE718" s="161">
        <f t="shared" si="425"/>
        <v>0</v>
      </c>
      <c r="AF718" s="161">
        <f t="shared" si="425"/>
        <v>0</v>
      </c>
      <c r="AG718" s="161">
        <f t="shared" si="425"/>
        <v>0</v>
      </c>
      <c r="AH718" s="161">
        <f t="shared" si="425"/>
        <v>0</v>
      </c>
      <c r="AI718" s="161">
        <f t="shared" si="425"/>
        <v>0</v>
      </c>
      <c r="AJ718" s="161">
        <f t="shared" si="425"/>
        <v>0</v>
      </c>
      <c r="AK718" s="161">
        <f t="shared" si="425"/>
        <v>0</v>
      </c>
      <c r="AL718" s="161">
        <f t="shared" si="425"/>
        <v>0</v>
      </c>
      <c r="AM718" s="161">
        <f t="shared" si="425"/>
        <v>0</v>
      </c>
      <c r="AN718" s="161">
        <f t="shared" si="425"/>
        <v>0</v>
      </c>
      <c r="AO718" s="161">
        <f t="shared" si="425"/>
        <v>0</v>
      </c>
      <c r="AP718" s="161">
        <f t="shared" si="425"/>
        <v>0</v>
      </c>
    </row>
    <row r="719" spans="1:42" x14ac:dyDescent="0.2">
      <c r="A719" s="4">
        <f t="shared" si="423"/>
        <v>5</v>
      </c>
      <c r="B719" s="180">
        <f t="shared" si="420"/>
        <v>0</v>
      </c>
      <c r="C719" s="161">
        <f t="shared" ref="C719:AP719" si="426">IF(C$2&gt;analysis_period,0,IF(C$2=equip3_reserve_freq*$A719,equip3_reserve_cost*system_capacity*1000*(1+inflation_rate/100)^B$2,0))</f>
        <v>0</v>
      </c>
      <c r="D719" s="161">
        <f t="shared" si="426"/>
        <v>0</v>
      </c>
      <c r="E719" s="161">
        <f t="shared" si="426"/>
        <v>0</v>
      </c>
      <c r="F719" s="161">
        <f t="shared" si="426"/>
        <v>0</v>
      </c>
      <c r="G719" s="161">
        <f t="shared" si="426"/>
        <v>0</v>
      </c>
      <c r="H719" s="161">
        <f t="shared" si="426"/>
        <v>0</v>
      </c>
      <c r="I719" s="161">
        <f t="shared" si="426"/>
        <v>0</v>
      </c>
      <c r="J719" s="161">
        <f t="shared" si="426"/>
        <v>0</v>
      </c>
      <c r="K719" s="161">
        <f t="shared" si="426"/>
        <v>0</v>
      </c>
      <c r="L719" s="161">
        <f t="shared" si="426"/>
        <v>0</v>
      </c>
      <c r="M719" s="161">
        <f t="shared" si="426"/>
        <v>0</v>
      </c>
      <c r="N719" s="161">
        <f t="shared" si="426"/>
        <v>0</v>
      </c>
      <c r="O719" s="161">
        <f t="shared" si="426"/>
        <v>0</v>
      </c>
      <c r="P719" s="161">
        <f t="shared" si="426"/>
        <v>0</v>
      </c>
      <c r="Q719" s="161">
        <f t="shared" si="426"/>
        <v>0</v>
      </c>
      <c r="R719" s="161">
        <f t="shared" si="426"/>
        <v>0</v>
      </c>
      <c r="S719" s="161">
        <f t="shared" si="426"/>
        <v>0</v>
      </c>
      <c r="T719" s="161">
        <f t="shared" si="426"/>
        <v>0</v>
      </c>
      <c r="U719" s="161">
        <f t="shared" si="426"/>
        <v>0</v>
      </c>
      <c r="V719" s="161">
        <f t="shared" si="426"/>
        <v>0</v>
      </c>
      <c r="W719" s="161">
        <f t="shared" si="426"/>
        <v>0</v>
      </c>
      <c r="X719" s="161">
        <f t="shared" si="426"/>
        <v>0</v>
      </c>
      <c r="Y719" s="161">
        <f t="shared" si="426"/>
        <v>0</v>
      </c>
      <c r="Z719" s="161">
        <f t="shared" si="426"/>
        <v>0</v>
      </c>
      <c r="AA719" s="161">
        <f t="shared" si="426"/>
        <v>0</v>
      </c>
      <c r="AB719" s="161">
        <f t="shared" si="426"/>
        <v>0</v>
      </c>
      <c r="AC719" s="161">
        <f t="shared" si="426"/>
        <v>0</v>
      </c>
      <c r="AD719" s="161">
        <f t="shared" si="426"/>
        <v>0</v>
      </c>
      <c r="AE719" s="161">
        <f t="shared" si="426"/>
        <v>0</v>
      </c>
      <c r="AF719" s="161">
        <f t="shared" si="426"/>
        <v>0</v>
      </c>
      <c r="AG719" s="161">
        <f t="shared" si="426"/>
        <v>0</v>
      </c>
      <c r="AH719" s="161">
        <f t="shared" si="426"/>
        <v>0</v>
      </c>
      <c r="AI719" s="161">
        <f t="shared" si="426"/>
        <v>0</v>
      </c>
      <c r="AJ719" s="161">
        <f t="shared" si="426"/>
        <v>0</v>
      </c>
      <c r="AK719" s="161">
        <f t="shared" si="426"/>
        <v>0</v>
      </c>
      <c r="AL719" s="161">
        <f t="shared" si="426"/>
        <v>0</v>
      </c>
      <c r="AM719" s="161">
        <f t="shared" si="426"/>
        <v>0</v>
      </c>
      <c r="AN719" s="161">
        <f t="shared" si="426"/>
        <v>0</v>
      </c>
      <c r="AO719" s="161">
        <f t="shared" si="426"/>
        <v>0</v>
      </c>
      <c r="AP719" s="161">
        <f t="shared" si="426"/>
        <v>0</v>
      </c>
    </row>
    <row r="720" spans="1:42" x14ac:dyDescent="0.2">
      <c r="A720" s="4">
        <f t="shared" si="423"/>
        <v>6</v>
      </c>
      <c r="B720" s="180">
        <f t="shared" si="420"/>
        <v>0</v>
      </c>
      <c r="C720" s="161">
        <f t="shared" ref="C720:AP720" si="427">IF(C$2&gt;analysis_period,0,IF(C$2=equip3_reserve_freq*$A720,equip3_reserve_cost*system_capacity*1000*(1+inflation_rate/100)^B$2,0))</f>
        <v>0</v>
      </c>
      <c r="D720" s="161">
        <f t="shared" si="427"/>
        <v>0</v>
      </c>
      <c r="E720" s="161">
        <f t="shared" si="427"/>
        <v>0</v>
      </c>
      <c r="F720" s="161">
        <f t="shared" si="427"/>
        <v>0</v>
      </c>
      <c r="G720" s="161">
        <f t="shared" si="427"/>
        <v>0</v>
      </c>
      <c r="H720" s="161">
        <f t="shared" si="427"/>
        <v>0</v>
      </c>
      <c r="I720" s="161">
        <f t="shared" si="427"/>
        <v>0</v>
      </c>
      <c r="J720" s="161">
        <f t="shared" si="427"/>
        <v>0</v>
      </c>
      <c r="K720" s="161">
        <f t="shared" si="427"/>
        <v>0</v>
      </c>
      <c r="L720" s="161">
        <f t="shared" si="427"/>
        <v>0</v>
      </c>
      <c r="M720" s="161">
        <f t="shared" si="427"/>
        <v>0</v>
      </c>
      <c r="N720" s="161">
        <f t="shared" si="427"/>
        <v>0</v>
      </c>
      <c r="O720" s="161">
        <f t="shared" si="427"/>
        <v>0</v>
      </c>
      <c r="P720" s="161">
        <f t="shared" si="427"/>
        <v>0</v>
      </c>
      <c r="Q720" s="161">
        <f t="shared" si="427"/>
        <v>0</v>
      </c>
      <c r="R720" s="161">
        <f t="shared" si="427"/>
        <v>0</v>
      </c>
      <c r="S720" s="161">
        <f t="shared" si="427"/>
        <v>0</v>
      </c>
      <c r="T720" s="161">
        <f t="shared" si="427"/>
        <v>0</v>
      </c>
      <c r="U720" s="161">
        <f t="shared" si="427"/>
        <v>0</v>
      </c>
      <c r="V720" s="161">
        <f t="shared" si="427"/>
        <v>0</v>
      </c>
      <c r="W720" s="161">
        <f t="shared" si="427"/>
        <v>0</v>
      </c>
      <c r="X720" s="161">
        <f t="shared" si="427"/>
        <v>0</v>
      </c>
      <c r="Y720" s="161">
        <f t="shared" si="427"/>
        <v>0</v>
      </c>
      <c r="Z720" s="161">
        <f t="shared" si="427"/>
        <v>0</v>
      </c>
      <c r="AA720" s="161">
        <f t="shared" si="427"/>
        <v>0</v>
      </c>
      <c r="AB720" s="161">
        <f t="shared" si="427"/>
        <v>0</v>
      </c>
      <c r="AC720" s="161">
        <f t="shared" si="427"/>
        <v>0</v>
      </c>
      <c r="AD720" s="161">
        <f t="shared" si="427"/>
        <v>0</v>
      </c>
      <c r="AE720" s="161">
        <f t="shared" si="427"/>
        <v>0</v>
      </c>
      <c r="AF720" s="161">
        <f t="shared" si="427"/>
        <v>0</v>
      </c>
      <c r="AG720" s="161">
        <f t="shared" si="427"/>
        <v>0</v>
      </c>
      <c r="AH720" s="161">
        <f t="shared" si="427"/>
        <v>0</v>
      </c>
      <c r="AI720" s="161">
        <f t="shared" si="427"/>
        <v>0</v>
      </c>
      <c r="AJ720" s="161">
        <f t="shared" si="427"/>
        <v>0</v>
      </c>
      <c r="AK720" s="161">
        <f t="shared" si="427"/>
        <v>0</v>
      </c>
      <c r="AL720" s="161">
        <f t="shared" si="427"/>
        <v>0</v>
      </c>
      <c r="AM720" s="161">
        <f t="shared" si="427"/>
        <v>0</v>
      </c>
      <c r="AN720" s="161">
        <f t="shared" si="427"/>
        <v>0</v>
      </c>
      <c r="AO720" s="161">
        <f t="shared" si="427"/>
        <v>0</v>
      </c>
      <c r="AP720" s="161">
        <f t="shared" si="427"/>
        <v>0</v>
      </c>
    </row>
    <row r="721" spans="1:42" x14ac:dyDescent="0.2">
      <c r="A721" s="4">
        <f t="shared" si="423"/>
        <v>7</v>
      </c>
      <c r="B721" s="180">
        <f t="shared" si="420"/>
        <v>0</v>
      </c>
      <c r="C721" s="161">
        <f t="shared" ref="C721:AP721" si="428">IF(C$2&gt;analysis_period,0,IF(C$2=equip3_reserve_freq*$A721,equip3_reserve_cost*system_capacity*1000*(1+inflation_rate/100)^B$2,0))</f>
        <v>0</v>
      </c>
      <c r="D721" s="161">
        <f t="shared" si="428"/>
        <v>0</v>
      </c>
      <c r="E721" s="161">
        <f t="shared" si="428"/>
        <v>0</v>
      </c>
      <c r="F721" s="161">
        <f t="shared" si="428"/>
        <v>0</v>
      </c>
      <c r="G721" s="161">
        <f t="shared" si="428"/>
        <v>0</v>
      </c>
      <c r="H721" s="161">
        <f t="shared" si="428"/>
        <v>0</v>
      </c>
      <c r="I721" s="161">
        <f t="shared" si="428"/>
        <v>0</v>
      </c>
      <c r="J721" s="161">
        <f t="shared" si="428"/>
        <v>0</v>
      </c>
      <c r="K721" s="161">
        <f t="shared" si="428"/>
        <v>0</v>
      </c>
      <c r="L721" s="161">
        <f t="shared" si="428"/>
        <v>0</v>
      </c>
      <c r="M721" s="161">
        <f t="shared" si="428"/>
        <v>0</v>
      </c>
      <c r="N721" s="161">
        <f t="shared" si="428"/>
        <v>0</v>
      </c>
      <c r="O721" s="161">
        <f t="shared" si="428"/>
        <v>0</v>
      </c>
      <c r="P721" s="161">
        <f t="shared" si="428"/>
        <v>0</v>
      </c>
      <c r="Q721" s="161">
        <f t="shared" si="428"/>
        <v>0</v>
      </c>
      <c r="R721" s="161">
        <f t="shared" si="428"/>
        <v>0</v>
      </c>
      <c r="S721" s="161">
        <f t="shared" si="428"/>
        <v>0</v>
      </c>
      <c r="T721" s="161">
        <f t="shared" si="428"/>
        <v>0</v>
      </c>
      <c r="U721" s="161">
        <f t="shared" si="428"/>
        <v>0</v>
      </c>
      <c r="V721" s="161">
        <f t="shared" si="428"/>
        <v>0</v>
      </c>
      <c r="W721" s="161">
        <f t="shared" si="428"/>
        <v>0</v>
      </c>
      <c r="X721" s="161">
        <f t="shared" si="428"/>
        <v>0</v>
      </c>
      <c r="Y721" s="161">
        <f t="shared" si="428"/>
        <v>0</v>
      </c>
      <c r="Z721" s="161">
        <f t="shared" si="428"/>
        <v>0</v>
      </c>
      <c r="AA721" s="161">
        <f t="shared" si="428"/>
        <v>0</v>
      </c>
      <c r="AB721" s="161">
        <f t="shared" si="428"/>
        <v>0</v>
      </c>
      <c r="AC721" s="161">
        <f t="shared" si="428"/>
        <v>0</v>
      </c>
      <c r="AD721" s="161">
        <f t="shared" si="428"/>
        <v>0</v>
      </c>
      <c r="AE721" s="161">
        <f t="shared" si="428"/>
        <v>0</v>
      </c>
      <c r="AF721" s="161">
        <f t="shared" si="428"/>
        <v>0</v>
      </c>
      <c r="AG721" s="161">
        <f t="shared" si="428"/>
        <v>0</v>
      </c>
      <c r="AH721" s="161">
        <f t="shared" si="428"/>
        <v>0</v>
      </c>
      <c r="AI721" s="161">
        <f t="shared" si="428"/>
        <v>0</v>
      </c>
      <c r="AJ721" s="161">
        <f t="shared" si="428"/>
        <v>0</v>
      </c>
      <c r="AK721" s="161">
        <f t="shared" si="428"/>
        <v>0</v>
      </c>
      <c r="AL721" s="161">
        <f t="shared" si="428"/>
        <v>0</v>
      </c>
      <c r="AM721" s="161">
        <f t="shared" si="428"/>
        <v>0</v>
      </c>
      <c r="AN721" s="161">
        <f t="shared" si="428"/>
        <v>0</v>
      </c>
      <c r="AO721" s="161">
        <f t="shared" si="428"/>
        <v>0</v>
      </c>
      <c r="AP721" s="161">
        <f t="shared" si="428"/>
        <v>0</v>
      </c>
    </row>
    <row r="722" spans="1:42" x14ac:dyDescent="0.2">
      <c r="A722" s="4">
        <f t="shared" si="423"/>
        <v>8</v>
      </c>
      <c r="B722" s="180">
        <f t="shared" si="420"/>
        <v>0</v>
      </c>
      <c r="C722" s="161">
        <f t="shared" ref="C722:AP722" si="429">IF(C$2&gt;analysis_period,0,IF(C$2=equip3_reserve_freq*$A722,equip3_reserve_cost*system_capacity*1000*(1+inflation_rate/100)^B$2,0))</f>
        <v>0</v>
      </c>
      <c r="D722" s="161">
        <f t="shared" si="429"/>
        <v>0</v>
      </c>
      <c r="E722" s="161">
        <f t="shared" si="429"/>
        <v>0</v>
      </c>
      <c r="F722" s="161">
        <f t="shared" si="429"/>
        <v>0</v>
      </c>
      <c r="G722" s="161">
        <f t="shared" si="429"/>
        <v>0</v>
      </c>
      <c r="H722" s="161">
        <f t="shared" si="429"/>
        <v>0</v>
      </c>
      <c r="I722" s="161">
        <f t="shared" si="429"/>
        <v>0</v>
      </c>
      <c r="J722" s="161">
        <f t="shared" si="429"/>
        <v>0</v>
      </c>
      <c r="K722" s="161">
        <f t="shared" si="429"/>
        <v>0</v>
      </c>
      <c r="L722" s="161">
        <f t="shared" si="429"/>
        <v>0</v>
      </c>
      <c r="M722" s="161">
        <f t="shared" si="429"/>
        <v>0</v>
      </c>
      <c r="N722" s="161">
        <f t="shared" si="429"/>
        <v>0</v>
      </c>
      <c r="O722" s="161">
        <f t="shared" si="429"/>
        <v>0</v>
      </c>
      <c r="P722" s="161">
        <f t="shared" si="429"/>
        <v>0</v>
      </c>
      <c r="Q722" s="161">
        <f t="shared" si="429"/>
        <v>0</v>
      </c>
      <c r="R722" s="161">
        <f t="shared" si="429"/>
        <v>0</v>
      </c>
      <c r="S722" s="161">
        <f t="shared" si="429"/>
        <v>0</v>
      </c>
      <c r="T722" s="161">
        <f t="shared" si="429"/>
        <v>0</v>
      </c>
      <c r="U722" s="161">
        <f t="shared" si="429"/>
        <v>0</v>
      </c>
      <c r="V722" s="161">
        <f t="shared" si="429"/>
        <v>0</v>
      </c>
      <c r="W722" s="161">
        <f t="shared" si="429"/>
        <v>0</v>
      </c>
      <c r="X722" s="161">
        <f t="shared" si="429"/>
        <v>0</v>
      </c>
      <c r="Y722" s="161">
        <f t="shared" si="429"/>
        <v>0</v>
      </c>
      <c r="Z722" s="161">
        <f t="shared" si="429"/>
        <v>0</v>
      </c>
      <c r="AA722" s="161">
        <f t="shared" si="429"/>
        <v>0</v>
      </c>
      <c r="AB722" s="161">
        <f t="shared" si="429"/>
        <v>0</v>
      </c>
      <c r="AC722" s="161">
        <f t="shared" si="429"/>
        <v>0</v>
      </c>
      <c r="AD722" s="161">
        <f t="shared" si="429"/>
        <v>0</v>
      </c>
      <c r="AE722" s="161">
        <f t="shared" si="429"/>
        <v>0</v>
      </c>
      <c r="AF722" s="161">
        <f t="shared" si="429"/>
        <v>0</v>
      </c>
      <c r="AG722" s="161">
        <f t="shared" si="429"/>
        <v>0</v>
      </c>
      <c r="AH722" s="161">
        <f t="shared" si="429"/>
        <v>0</v>
      </c>
      <c r="AI722" s="161">
        <f t="shared" si="429"/>
        <v>0</v>
      </c>
      <c r="AJ722" s="161">
        <f t="shared" si="429"/>
        <v>0</v>
      </c>
      <c r="AK722" s="161">
        <f t="shared" si="429"/>
        <v>0</v>
      </c>
      <c r="AL722" s="161">
        <f t="shared" si="429"/>
        <v>0</v>
      </c>
      <c r="AM722" s="161">
        <f t="shared" si="429"/>
        <v>0</v>
      </c>
      <c r="AN722" s="161">
        <f t="shared" si="429"/>
        <v>0</v>
      </c>
      <c r="AO722" s="161">
        <f t="shared" si="429"/>
        <v>0</v>
      </c>
      <c r="AP722" s="161">
        <f t="shared" si="429"/>
        <v>0</v>
      </c>
    </row>
    <row r="723" spans="1:42" x14ac:dyDescent="0.2">
      <c r="A723" s="4">
        <f>A722+1</f>
        <v>9</v>
      </c>
      <c r="B723" s="180">
        <f t="shared" si="420"/>
        <v>0</v>
      </c>
      <c r="C723" s="161">
        <f t="shared" ref="C723:AP723" si="430">IF(C$2&gt;analysis_period,0,IF(C$2=equip3_reserve_freq*$A723,equip3_reserve_cost*system_capacity*1000*(1+inflation_rate/100)^B$2,0))</f>
        <v>0</v>
      </c>
      <c r="D723" s="161">
        <f t="shared" si="430"/>
        <v>0</v>
      </c>
      <c r="E723" s="161">
        <f t="shared" si="430"/>
        <v>0</v>
      </c>
      <c r="F723" s="161">
        <f t="shared" si="430"/>
        <v>0</v>
      </c>
      <c r="G723" s="161">
        <f t="shared" si="430"/>
        <v>0</v>
      </c>
      <c r="H723" s="161">
        <f t="shared" si="430"/>
        <v>0</v>
      </c>
      <c r="I723" s="161">
        <f t="shared" si="430"/>
        <v>0</v>
      </c>
      <c r="J723" s="161">
        <f t="shared" si="430"/>
        <v>0</v>
      </c>
      <c r="K723" s="161">
        <f t="shared" si="430"/>
        <v>0</v>
      </c>
      <c r="L723" s="161">
        <f t="shared" si="430"/>
        <v>0</v>
      </c>
      <c r="M723" s="161">
        <f t="shared" si="430"/>
        <v>0</v>
      </c>
      <c r="N723" s="161">
        <f t="shared" si="430"/>
        <v>0</v>
      </c>
      <c r="O723" s="161">
        <f t="shared" si="430"/>
        <v>0</v>
      </c>
      <c r="P723" s="161">
        <f t="shared" si="430"/>
        <v>0</v>
      </c>
      <c r="Q723" s="161">
        <f t="shared" si="430"/>
        <v>0</v>
      </c>
      <c r="R723" s="161">
        <f t="shared" si="430"/>
        <v>0</v>
      </c>
      <c r="S723" s="161">
        <f t="shared" si="430"/>
        <v>0</v>
      </c>
      <c r="T723" s="161">
        <f t="shared" si="430"/>
        <v>0</v>
      </c>
      <c r="U723" s="161">
        <f t="shared" si="430"/>
        <v>0</v>
      </c>
      <c r="V723" s="161">
        <f t="shared" si="430"/>
        <v>0</v>
      </c>
      <c r="W723" s="161">
        <f t="shared" si="430"/>
        <v>0</v>
      </c>
      <c r="X723" s="161">
        <f t="shared" si="430"/>
        <v>0</v>
      </c>
      <c r="Y723" s="161">
        <f t="shared" si="430"/>
        <v>0</v>
      </c>
      <c r="Z723" s="161">
        <f t="shared" si="430"/>
        <v>0</v>
      </c>
      <c r="AA723" s="161">
        <f t="shared" si="430"/>
        <v>0</v>
      </c>
      <c r="AB723" s="161">
        <f t="shared" si="430"/>
        <v>0</v>
      </c>
      <c r="AC723" s="161">
        <f t="shared" si="430"/>
        <v>0</v>
      </c>
      <c r="AD723" s="161">
        <f t="shared" si="430"/>
        <v>0</v>
      </c>
      <c r="AE723" s="161">
        <f t="shared" si="430"/>
        <v>0</v>
      </c>
      <c r="AF723" s="161">
        <f t="shared" si="430"/>
        <v>0</v>
      </c>
      <c r="AG723" s="161">
        <f t="shared" si="430"/>
        <v>0</v>
      </c>
      <c r="AH723" s="161">
        <f t="shared" si="430"/>
        <v>0</v>
      </c>
      <c r="AI723" s="161">
        <f t="shared" si="430"/>
        <v>0</v>
      </c>
      <c r="AJ723" s="161">
        <f t="shared" si="430"/>
        <v>0</v>
      </c>
      <c r="AK723" s="161">
        <f t="shared" si="430"/>
        <v>0</v>
      </c>
      <c r="AL723" s="161">
        <f t="shared" si="430"/>
        <v>0</v>
      </c>
      <c r="AM723" s="161">
        <f t="shared" si="430"/>
        <v>0</v>
      </c>
      <c r="AN723" s="161">
        <f t="shared" si="430"/>
        <v>0</v>
      </c>
      <c r="AO723" s="161">
        <f t="shared" si="430"/>
        <v>0</v>
      </c>
      <c r="AP723" s="161">
        <f t="shared" si="430"/>
        <v>0</v>
      </c>
    </row>
    <row r="724" spans="1:42" x14ac:dyDescent="0.2">
      <c r="A724" s="4">
        <f t="shared" si="423"/>
        <v>10</v>
      </c>
      <c r="B724" s="180">
        <f t="shared" si="420"/>
        <v>0</v>
      </c>
      <c r="C724" s="161">
        <f t="shared" ref="C724:AP724" si="431">IF(C$2&gt;analysis_period,0,IF(C$2=equip3_reserve_freq*$A724,equip3_reserve_cost*system_capacity*1000*(1+inflation_rate/100)^B$2,0))</f>
        <v>0</v>
      </c>
      <c r="D724" s="161">
        <f t="shared" si="431"/>
        <v>0</v>
      </c>
      <c r="E724" s="161">
        <f t="shared" si="431"/>
        <v>0</v>
      </c>
      <c r="F724" s="161">
        <f t="shared" si="431"/>
        <v>0</v>
      </c>
      <c r="G724" s="161">
        <f t="shared" si="431"/>
        <v>0</v>
      </c>
      <c r="H724" s="161">
        <f t="shared" si="431"/>
        <v>0</v>
      </c>
      <c r="I724" s="161">
        <f t="shared" si="431"/>
        <v>0</v>
      </c>
      <c r="J724" s="161">
        <f t="shared" si="431"/>
        <v>0</v>
      </c>
      <c r="K724" s="161">
        <f t="shared" si="431"/>
        <v>0</v>
      </c>
      <c r="L724" s="161">
        <f t="shared" si="431"/>
        <v>0</v>
      </c>
      <c r="M724" s="161">
        <f t="shared" si="431"/>
        <v>0</v>
      </c>
      <c r="N724" s="161">
        <f t="shared" si="431"/>
        <v>0</v>
      </c>
      <c r="O724" s="161">
        <f t="shared" si="431"/>
        <v>0</v>
      </c>
      <c r="P724" s="161">
        <f t="shared" si="431"/>
        <v>0</v>
      </c>
      <c r="Q724" s="161">
        <f t="shared" si="431"/>
        <v>0</v>
      </c>
      <c r="R724" s="161">
        <f t="shared" si="431"/>
        <v>0</v>
      </c>
      <c r="S724" s="161">
        <f t="shared" si="431"/>
        <v>0</v>
      </c>
      <c r="T724" s="161">
        <f t="shared" si="431"/>
        <v>0</v>
      </c>
      <c r="U724" s="161">
        <f t="shared" si="431"/>
        <v>0</v>
      </c>
      <c r="V724" s="161">
        <f t="shared" si="431"/>
        <v>0</v>
      </c>
      <c r="W724" s="161">
        <f t="shared" si="431"/>
        <v>0</v>
      </c>
      <c r="X724" s="161">
        <f t="shared" si="431"/>
        <v>0</v>
      </c>
      <c r="Y724" s="161">
        <f t="shared" si="431"/>
        <v>0</v>
      </c>
      <c r="Z724" s="161">
        <f t="shared" si="431"/>
        <v>0</v>
      </c>
      <c r="AA724" s="161">
        <f t="shared" si="431"/>
        <v>0</v>
      </c>
      <c r="AB724" s="161">
        <f t="shared" si="431"/>
        <v>0</v>
      </c>
      <c r="AC724" s="161">
        <f t="shared" si="431"/>
        <v>0</v>
      </c>
      <c r="AD724" s="161">
        <f t="shared" si="431"/>
        <v>0</v>
      </c>
      <c r="AE724" s="161">
        <f t="shared" si="431"/>
        <v>0</v>
      </c>
      <c r="AF724" s="161">
        <f t="shared" si="431"/>
        <v>0</v>
      </c>
      <c r="AG724" s="161">
        <f t="shared" si="431"/>
        <v>0</v>
      </c>
      <c r="AH724" s="161">
        <f t="shared" si="431"/>
        <v>0</v>
      </c>
      <c r="AI724" s="161">
        <f t="shared" si="431"/>
        <v>0</v>
      </c>
      <c r="AJ724" s="161">
        <f t="shared" si="431"/>
        <v>0</v>
      </c>
      <c r="AK724" s="161">
        <f t="shared" si="431"/>
        <v>0</v>
      </c>
      <c r="AL724" s="161">
        <f t="shared" si="431"/>
        <v>0</v>
      </c>
      <c r="AM724" s="161">
        <f t="shared" si="431"/>
        <v>0</v>
      </c>
      <c r="AN724" s="161">
        <f t="shared" si="431"/>
        <v>0</v>
      </c>
      <c r="AO724" s="161">
        <f t="shared" si="431"/>
        <v>0</v>
      </c>
      <c r="AP724" s="161">
        <f t="shared" si="431"/>
        <v>0</v>
      </c>
    </row>
    <row r="725" spans="1:42" x14ac:dyDescent="0.2">
      <c r="A725" s="27" t="s">
        <v>13</v>
      </c>
      <c r="B725" s="15"/>
      <c r="C725" s="161">
        <f>SUM(C715:C724)</f>
        <v>0</v>
      </c>
      <c r="D725" s="161">
        <f t="shared" ref="D725:AP725" si="432">SUM(D715:D724)</f>
        <v>0</v>
      </c>
      <c r="E725" s="161">
        <f t="shared" si="432"/>
        <v>0</v>
      </c>
      <c r="F725" s="161">
        <f t="shared" si="432"/>
        <v>0</v>
      </c>
      <c r="G725" s="161">
        <f t="shared" si="432"/>
        <v>0</v>
      </c>
      <c r="H725" s="161">
        <f t="shared" si="432"/>
        <v>0</v>
      </c>
      <c r="I725" s="161">
        <f t="shared" si="432"/>
        <v>0</v>
      </c>
      <c r="J725" s="161">
        <f t="shared" si="432"/>
        <v>0</v>
      </c>
      <c r="K725" s="161">
        <f t="shared" si="432"/>
        <v>0</v>
      </c>
      <c r="L725" s="161">
        <f t="shared" si="432"/>
        <v>0</v>
      </c>
      <c r="M725" s="161">
        <f t="shared" si="432"/>
        <v>0</v>
      </c>
      <c r="N725" s="161">
        <f t="shared" si="432"/>
        <v>0</v>
      </c>
      <c r="O725" s="161">
        <f t="shared" si="432"/>
        <v>0</v>
      </c>
      <c r="P725" s="161">
        <f t="shared" si="432"/>
        <v>0</v>
      </c>
      <c r="Q725" s="161">
        <f t="shared" si="432"/>
        <v>0</v>
      </c>
      <c r="R725" s="161">
        <f t="shared" si="432"/>
        <v>0</v>
      </c>
      <c r="S725" s="161">
        <f t="shared" si="432"/>
        <v>0</v>
      </c>
      <c r="T725" s="161">
        <f t="shared" si="432"/>
        <v>0</v>
      </c>
      <c r="U725" s="161">
        <f t="shared" si="432"/>
        <v>0</v>
      </c>
      <c r="V725" s="161">
        <f t="shared" si="432"/>
        <v>0</v>
      </c>
      <c r="W725" s="161">
        <f t="shared" si="432"/>
        <v>0</v>
      </c>
      <c r="X725" s="161">
        <f t="shared" si="432"/>
        <v>0</v>
      </c>
      <c r="Y725" s="161">
        <f t="shared" si="432"/>
        <v>0</v>
      </c>
      <c r="Z725" s="161">
        <f t="shared" si="432"/>
        <v>0</v>
      </c>
      <c r="AA725" s="161">
        <f t="shared" si="432"/>
        <v>0</v>
      </c>
      <c r="AB725" s="161">
        <f t="shared" si="432"/>
        <v>0</v>
      </c>
      <c r="AC725" s="161">
        <f t="shared" si="432"/>
        <v>0</v>
      </c>
      <c r="AD725" s="161">
        <f t="shared" si="432"/>
        <v>0</v>
      </c>
      <c r="AE725" s="161">
        <f t="shared" si="432"/>
        <v>0</v>
      </c>
      <c r="AF725" s="161">
        <f t="shared" si="432"/>
        <v>0</v>
      </c>
      <c r="AG725" s="161">
        <f t="shared" si="432"/>
        <v>0</v>
      </c>
      <c r="AH725" s="161">
        <f t="shared" si="432"/>
        <v>0</v>
      </c>
      <c r="AI725" s="161">
        <f t="shared" si="432"/>
        <v>0</v>
      </c>
      <c r="AJ725" s="161">
        <f t="shared" si="432"/>
        <v>0</v>
      </c>
      <c r="AK725" s="161">
        <f t="shared" si="432"/>
        <v>0</v>
      </c>
      <c r="AL725" s="161">
        <f t="shared" si="432"/>
        <v>0</v>
      </c>
      <c r="AM725" s="161">
        <f t="shared" si="432"/>
        <v>0</v>
      </c>
      <c r="AN725" s="161">
        <f t="shared" si="432"/>
        <v>0</v>
      </c>
      <c r="AO725" s="161">
        <f t="shared" si="432"/>
        <v>0</v>
      </c>
      <c r="AP725" s="161">
        <f t="shared" si="432"/>
        <v>0</v>
      </c>
    </row>
    <row r="726" spans="1:42" x14ac:dyDescent="0.2">
      <c r="A726" s="4" t="s">
        <v>294</v>
      </c>
    </row>
    <row r="727" spans="1:42" x14ac:dyDescent="0.2">
      <c r="A727" s="4">
        <v>1</v>
      </c>
      <c r="B727" s="180">
        <f t="shared" ref="B727:B736" si="433">SUM(C727:AP727)</f>
        <v>0</v>
      </c>
      <c r="C727" s="161">
        <f t="shared" ref="C727:AP727" si="434">IF(C$2&lt;=equip3_reserve_freq*$A$715,$B$715/(equip3_reserve_freq),0)</f>
        <v>0</v>
      </c>
      <c r="D727" s="161">
        <f t="shared" si="434"/>
        <v>0</v>
      </c>
      <c r="E727" s="161">
        <f t="shared" si="434"/>
        <v>0</v>
      </c>
      <c r="F727" s="161">
        <f t="shared" si="434"/>
        <v>0</v>
      </c>
      <c r="G727" s="161">
        <f t="shared" si="434"/>
        <v>0</v>
      </c>
      <c r="H727" s="161">
        <f t="shared" si="434"/>
        <v>0</v>
      </c>
      <c r="I727" s="161">
        <f t="shared" si="434"/>
        <v>0</v>
      </c>
      <c r="J727" s="161">
        <f t="shared" si="434"/>
        <v>0</v>
      </c>
      <c r="K727" s="161">
        <f t="shared" si="434"/>
        <v>0</v>
      </c>
      <c r="L727" s="161">
        <f t="shared" si="434"/>
        <v>0</v>
      </c>
      <c r="M727" s="161">
        <f t="shared" si="434"/>
        <v>0</v>
      </c>
      <c r="N727" s="161">
        <f t="shared" si="434"/>
        <v>0</v>
      </c>
      <c r="O727" s="161">
        <f t="shared" si="434"/>
        <v>0</v>
      </c>
      <c r="P727" s="161">
        <f t="shared" si="434"/>
        <v>0</v>
      </c>
      <c r="Q727" s="161">
        <f t="shared" si="434"/>
        <v>0</v>
      </c>
      <c r="R727" s="161">
        <f t="shared" si="434"/>
        <v>0</v>
      </c>
      <c r="S727" s="161">
        <f t="shared" si="434"/>
        <v>0</v>
      </c>
      <c r="T727" s="161">
        <f t="shared" si="434"/>
        <v>0</v>
      </c>
      <c r="U727" s="161">
        <f t="shared" si="434"/>
        <v>0</v>
      </c>
      <c r="V727" s="161">
        <f t="shared" si="434"/>
        <v>0</v>
      </c>
      <c r="W727" s="161">
        <f t="shared" si="434"/>
        <v>0</v>
      </c>
      <c r="X727" s="161">
        <f t="shared" si="434"/>
        <v>0</v>
      </c>
      <c r="Y727" s="161">
        <f t="shared" si="434"/>
        <v>0</v>
      </c>
      <c r="Z727" s="161">
        <f t="shared" si="434"/>
        <v>0</v>
      </c>
      <c r="AA727" s="161">
        <f t="shared" si="434"/>
        <v>0</v>
      </c>
      <c r="AB727" s="161">
        <f t="shared" si="434"/>
        <v>0</v>
      </c>
      <c r="AC727" s="161">
        <f t="shared" si="434"/>
        <v>0</v>
      </c>
      <c r="AD727" s="161">
        <f t="shared" si="434"/>
        <v>0</v>
      </c>
      <c r="AE727" s="161">
        <f t="shared" si="434"/>
        <v>0</v>
      </c>
      <c r="AF727" s="161">
        <f t="shared" si="434"/>
        <v>0</v>
      </c>
      <c r="AG727" s="161">
        <f t="shared" si="434"/>
        <v>0</v>
      </c>
      <c r="AH727" s="161">
        <f t="shared" si="434"/>
        <v>0</v>
      </c>
      <c r="AI727" s="161">
        <f t="shared" si="434"/>
        <v>0</v>
      </c>
      <c r="AJ727" s="161">
        <f t="shared" si="434"/>
        <v>0</v>
      </c>
      <c r="AK727" s="161">
        <f t="shared" si="434"/>
        <v>0</v>
      </c>
      <c r="AL727" s="161">
        <f t="shared" si="434"/>
        <v>0</v>
      </c>
      <c r="AM727" s="161">
        <f t="shared" si="434"/>
        <v>0</v>
      </c>
      <c r="AN727" s="161">
        <f t="shared" si="434"/>
        <v>0</v>
      </c>
      <c r="AO727" s="161">
        <f t="shared" si="434"/>
        <v>0</v>
      </c>
      <c r="AP727" s="161">
        <f t="shared" si="434"/>
        <v>0</v>
      </c>
    </row>
    <row r="728" spans="1:42" x14ac:dyDescent="0.2">
      <c r="A728" s="4">
        <f>A727+1</f>
        <v>2</v>
      </c>
      <c r="B728" s="180">
        <f t="shared" si="433"/>
        <v>0</v>
      </c>
      <c r="C728" s="161">
        <f t="shared" ref="C728:AP728" si="435">IF(AND(C$2&gt;equip3_reserve_freq*$A715,C$2&lt;=equip3_reserve_freq*$A716),$B716/(equip3_reserve_freq),0)</f>
        <v>0</v>
      </c>
      <c r="D728" s="161">
        <f t="shared" si="435"/>
        <v>0</v>
      </c>
      <c r="E728" s="161">
        <f t="shared" si="435"/>
        <v>0</v>
      </c>
      <c r="F728" s="161">
        <f t="shared" si="435"/>
        <v>0</v>
      </c>
      <c r="G728" s="161">
        <f t="shared" si="435"/>
        <v>0</v>
      </c>
      <c r="H728" s="161">
        <f t="shared" si="435"/>
        <v>0</v>
      </c>
      <c r="I728" s="161">
        <f t="shared" si="435"/>
        <v>0</v>
      </c>
      <c r="J728" s="161">
        <f t="shared" si="435"/>
        <v>0</v>
      </c>
      <c r="K728" s="161">
        <f t="shared" si="435"/>
        <v>0</v>
      </c>
      <c r="L728" s="161">
        <f t="shared" si="435"/>
        <v>0</v>
      </c>
      <c r="M728" s="161">
        <f t="shared" si="435"/>
        <v>0</v>
      </c>
      <c r="N728" s="161">
        <f t="shared" si="435"/>
        <v>0</v>
      </c>
      <c r="O728" s="161">
        <f t="shared" si="435"/>
        <v>0</v>
      </c>
      <c r="P728" s="161">
        <f t="shared" si="435"/>
        <v>0</v>
      </c>
      <c r="Q728" s="161">
        <f t="shared" si="435"/>
        <v>0</v>
      </c>
      <c r="R728" s="161">
        <f t="shared" si="435"/>
        <v>0</v>
      </c>
      <c r="S728" s="161">
        <f t="shared" si="435"/>
        <v>0</v>
      </c>
      <c r="T728" s="161">
        <f t="shared" si="435"/>
        <v>0</v>
      </c>
      <c r="U728" s="161">
        <f t="shared" si="435"/>
        <v>0</v>
      </c>
      <c r="V728" s="161">
        <f t="shared" si="435"/>
        <v>0</v>
      </c>
      <c r="W728" s="161">
        <f t="shared" si="435"/>
        <v>0</v>
      </c>
      <c r="X728" s="161">
        <f t="shared" si="435"/>
        <v>0</v>
      </c>
      <c r="Y728" s="161">
        <f t="shared" si="435"/>
        <v>0</v>
      </c>
      <c r="Z728" s="161">
        <f t="shared" si="435"/>
        <v>0</v>
      </c>
      <c r="AA728" s="161">
        <f t="shared" si="435"/>
        <v>0</v>
      </c>
      <c r="AB728" s="161">
        <f t="shared" si="435"/>
        <v>0</v>
      </c>
      <c r="AC728" s="161">
        <f t="shared" si="435"/>
        <v>0</v>
      </c>
      <c r="AD728" s="161">
        <f t="shared" si="435"/>
        <v>0</v>
      </c>
      <c r="AE728" s="161">
        <f t="shared" si="435"/>
        <v>0</v>
      </c>
      <c r="AF728" s="161">
        <f t="shared" si="435"/>
        <v>0</v>
      </c>
      <c r="AG728" s="161">
        <f t="shared" si="435"/>
        <v>0</v>
      </c>
      <c r="AH728" s="161">
        <f t="shared" si="435"/>
        <v>0</v>
      </c>
      <c r="AI728" s="161">
        <f t="shared" si="435"/>
        <v>0</v>
      </c>
      <c r="AJ728" s="161">
        <f t="shared" si="435"/>
        <v>0</v>
      </c>
      <c r="AK728" s="161">
        <f t="shared" si="435"/>
        <v>0</v>
      </c>
      <c r="AL728" s="161">
        <f t="shared" si="435"/>
        <v>0</v>
      </c>
      <c r="AM728" s="161">
        <f t="shared" si="435"/>
        <v>0</v>
      </c>
      <c r="AN728" s="161">
        <f t="shared" si="435"/>
        <v>0</v>
      </c>
      <c r="AO728" s="161">
        <f t="shared" si="435"/>
        <v>0</v>
      </c>
      <c r="AP728" s="161">
        <f t="shared" si="435"/>
        <v>0</v>
      </c>
    </row>
    <row r="729" spans="1:42" x14ac:dyDescent="0.2">
      <c r="A729" s="4">
        <f t="shared" ref="A729:A734" si="436">A728+1</f>
        <v>3</v>
      </c>
      <c r="B729" s="180">
        <f t="shared" si="433"/>
        <v>0</v>
      </c>
      <c r="C729" s="161">
        <f t="shared" ref="C729:AP729" si="437">IF(AND(C$2&gt;equip3_reserve_freq*$A716,C$2&lt;=equip3_reserve_freq*$A717),$B717/(equip3_reserve_freq),0)</f>
        <v>0</v>
      </c>
      <c r="D729" s="161">
        <f t="shared" si="437"/>
        <v>0</v>
      </c>
      <c r="E729" s="161">
        <f t="shared" si="437"/>
        <v>0</v>
      </c>
      <c r="F729" s="161">
        <f t="shared" si="437"/>
        <v>0</v>
      </c>
      <c r="G729" s="161">
        <f t="shared" si="437"/>
        <v>0</v>
      </c>
      <c r="H729" s="161">
        <f t="shared" si="437"/>
        <v>0</v>
      </c>
      <c r="I729" s="161">
        <f t="shared" si="437"/>
        <v>0</v>
      </c>
      <c r="J729" s="161">
        <f t="shared" si="437"/>
        <v>0</v>
      </c>
      <c r="K729" s="161">
        <f t="shared" si="437"/>
        <v>0</v>
      </c>
      <c r="L729" s="161">
        <f t="shared" si="437"/>
        <v>0</v>
      </c>
      <c r="M729" s="161">
        <f t="shared" si="437"/>
        <v>0</v>
      </c>
      <c r="N729" s="161">
        <f t="shared" si="437"/>
        <v>0</v>
      </c>
      <c r="O729" s="161">
        <f t="shared" si="437"/>
        <v>0</v>
      </c>
      <c r="P729" s="161">
        <f t="shared" si="437"/>
        <v>0</v>
      </c>
      <c r="Q729" s="161">
        <f t="shared" si="437"/>
        <v>0</v>
      </c>
      <c r="R729" s="161">
        <f t="shared" si="437"/>
        <v>0</v>
      </c>
      <c r="S729" s="161">
        <f t="shared" si="437"/>
        <v>0</v>
      </c>
      <c r="T729" s="161">
        <f t="shared" si="437"/>
        <v>0</v>
      </c>
      <c r="U729" s="161">
        <f t="shared" si="437"/>
        <v>0</v>
      </c>
      <c r="V729" s="161">
        <f t="shared" si="437"/>
        <v>0</v>
      </c>
      <c r="W729" s="161">
        <f t="shared" si="437"/>
        <v>0</v>
      </c>
      <c r="X729" s="161">
        <f t="shared" si="437"/>
        <v>0</v>
      </c>
      <c r="Y729" s="161">
        <f t="shared" si="437"/>
        <v>0</v>
      </c>
      <c r="Z729" s="161">
        <f t="shared" si="437"/>
        <v>0</v>
      </c>
      <c r="AA729" s="161">
        <f t="shared" si="437"/>
        <v>0</v>
      </c>
      <c r="AB729" s="161">
        <f t="shared" si="437"/>
        <v>0</v>
      </c>
      <c r="AC729" s="161">
        <f t="shared" si="437"/>
        <v>0</v>
      </c>
      <c r="AD729" s="161">
        <f t="shared" si="437"/>
        <v>0</v>
      </c>
      <c r="AE729" s="161">
        <f t="shared" si="437"/>
        <v>0</v>
      </c>
      <c r="AF729" s="161">
        <f t="shared" si="437"/>
        <v>0</v>
      </c>
      <c r="AG729" s="161">
        <f t="shared" si="437"/>
        <v>0</v>
      </c>
      <c r="AH729" s="161">
        <f t="shared" si="437"/>
        <v>0</v>
      </c>
      <c r="AI729" s="161">
        <f t="shared" si="437"/>
        <v>0</v>
      </c>
      <c r="AJ729" s="161">
        <f t="shared" si="437"/>
        <v>0</v>
      </c>
      <c r="AK729" s="161">
        <f t="shared" si="437"/>
        <v>0</v>
      </c>
      <c r="AL729" s="161">
        <f t="shared" si="437"/>
        <v>0</v>
      </c>
      <c r="AM729" s="161">
        <f t="shared" si="437"/>
        <v>0</v>
      </c>
      <c r="AN729" s="161">
        <f t="shared" si="437"/>
        <v>0</v>
      </c>
      <c r="AO729" s="161">
        <f t="shared" si="437"/>
        <v>0</v>
      </c>
      <c r="AP729" s="161">
        <f t="shared" si="437"/>
        <v>0</v>
      </c>
    </row>
    <row r="730" spans="1:42" x14ac:dyDescent="0.2">
      <c r="A730" s="4">
        <f t="shared" si="436"/>
        <v>4</v>
      </c>
      <c r="B730" s="180">
        <f t="shared" si="433"/>
        <v>0</v>
      </c>
      <c r="C730" s="161">
        <f t="shared" ref="C730:AP730" si="438">IF(AND(C$2&gt;equip3_reserve_freq*$A717,C$2&lt;=equip3_reserve_freq*$A718),$B718/(equip3_reserve_freq),0)</f>
        <v>0</v>
      </c>
      <c r="D730" s="161">
        <f t="shared" si="438"/>
        <v>0</v>
      </c>
      <c r="E730" s="161">
        <f t="shared" si="438"/>
        <v>0</v>
      </c>
      <c r="F730" s="161">
        <f t="shared" si="438"/>
        <v>0</v>
      </c>
      <c r="G730" s="161">
        <f t="shared" si="438"/>
        <v>0</v>
      </c>
      <c r="H730" s="161">
        <f t="shared" si="438"/>
        <v>0</v>
      </c>
      <c r="I730" s="161">
        <f t="shared" si="438"/>
        <v>0</v>
      </c>
      <c r="J730" s="161">
        <f t="shared" si="438"/>
        <v>0</v>
      </c>
      <c r="K730" s="161">
        <f t="shared" si="438"/>
        <v>0</v>
      </c>
      <c r="L730" s="161">
        <f t="shared" si="438"/>
        <v>0</v>
      </c>
      <c r="M730" s="161">
        <f t="shared" si="438"/>
        <v>0</v>
      </c>
      <c r="N730" s="161">
        <f t="shared" si="438"/>
        <v>0</v>
      </c>
      <c r="O730" s="161">
        <f t="shared" si="438"/>
        <v>0</v>
      </c>
      <c r="P730" s="161">
        <f t="shared" si="438"/>
        <v>0</v>
      </c>
      <c r="Q730" s="161">
        <f t="shared" si="438"/>
        <v>0</v>
      </c>
      <c r="R730" s="161">
        <f t="shared" si="438"/>
        <v>0</v>
      </c>
      <c r="S730" s="161">
        <f t="shared" si="438"/>
        <v>0</v>
      </c>
      <c r="T730" s="161">
        <f t="shared" si="438"/>
        <v>0</v>
      </c>
      <c r="U730" s="161">
        <f t="shared" si="438"/>
        <v>0</v>
      </c>
      <c r="V730" s="161">
        <f t="shared" si="438"/>
        <v>0</v>
      </c>
      <c r="W730" s="161">
        <f t="shared" si="438"/>
        <v>0</v>
      </c>
      <c r="X730" s="161">
        <f t="shared" si="438"/>
        <v>0</v>
      </c>
      <c r="Y730" s="161">
        <f t="shared" si="438"/>
        <v>0</v>
      </c>
      <c r="Z730" s="161">
        <f t="shared" si="438"/>
        <v>0</v>
      </c>
      <c r="AA730" s="161">
        <f t="shared" si="438"/>
        <v>0</v>
      </c>
      <c r="AB730" s="161">
        <f t="shared" si="438"/>
        <v>0</v>
      </c>
      <c r="AC730" s="161">
        <f t="shared" si="438"/>
        <v>0</v>
      </c>
      <c r="AD730" s="161">
        <f t="shared" si="438"/>
        <v>0</v>
      </c>
      <c r="AE730" s="161">
        <f t="shared" si="438"/>
        <v>0</v>
      </c>
      <c r="AF730" s="161">
        <f t="shared" si="438"/>
        <v>0</v>
      </c>
      <c r="AG730" s="161">
        <f t="shared" si="438"/>
        <v>0</v>
      </c>
      <c r="AH730" s="161">
        <f t="shared" si="438"/>
        <v>0</v>
      </c>
      <c r="AI730" s="161">
        <f t="shared" si="438"/>
        <v>0</v>
      </c>
      <c r="AJ730" s="161">
        <f t="shared" si="438"/>
        <v>0</v>
      </c>
      <c r="AK730" s="161">
        <f t="shared" si="438"/>
        <v>0</v>
      </c>
      <c r="AL730" s="161">
        <f t="shared" si="438"/>
        <v>0</v>
      </c>
      <c r="AM730" s="161">
        <f t="shared" si="438"/>
        <v>0</v>
      </c>
      <c r="AN730" s="161">
        <f t="shared" si="438"/>
        <v>0</v>
      </c>
      <c r="AO730" s="161">
        <f t="shared" si="438"/>
        <v>0</v>
      </c>
      <c r="AP730" s="161">
        <f t="shared" si="438"/>
        <v>0</v>
      </c>
    </row>
    <row r="731" spans="1:42" x14ac:dyDescent="0.2">
      <c r="A731" s="4">
        <f t="shared" si="436"/>
        <v>5</v>
      </c>
      <c r="B731" s="180">
        <f t="shared" si="433"/>
        <v>0</v>
      </c>
      <c r="C731" s="161">
        <f t="shared" ref="C731:AP731" si="439">IF(AND(C$2&gt;equip3_reserve_freq*$A718,C$2&lt;=equip3_reserve_freq*$A719),$B719/(equip3_reserve_freq),0)</f>
        <v>0</v>
      </c>
      <c r="D731" s="161">
        <f t="shared" si="439"/>
        <v>0</v>
      </c>
      <c r="E731" s="161">
        <f t="shared" si="439"/>
        <v>0</v>
      </c>
      <c r="F731" s="161">
        <f t="shared" si="439"/>
        <v>0</v>
      </c>
      <c r="G731" s="161">
        <f t="shared" si="439"/>
        <v>0</v>
      </c>
      <c r="H731" s="161">
        <f t="shared" si="439"/>
        <v>0</v>
      </c>
      <c r="I731" s="161">
        <f t="shared" si="439"/>
        <v>0</v>
      </c>
      <c r="J731" s="161">
        <f t="shared" si="439"/>
        <v>0</v>
      </c>
      <c r="K731" s="161">
        <f t="shared" si="439"/>
        <v>0</v>
      </c>
      <c r="L731" s="161">
        <f t="shared" si="439"/>
        <v>0</v>
      </c>
      <c r="M731" s="161">
        <f t="shared" si="439"/>
        <v>0</v>
      </c>
      <c r="N731" s="161">
        <f t="shared" si="439"/>
        <v>0</v>
      </c>
      <c r="O731" s="161">
        <f t="shared" si="439"/>
        <v>0</v>
      </c>
      <c r="P731" s="161">
        <f t="shared" si="439"/>
        <v>0</v>
      </c>
      <c r="Q731" s="161">
        <f t="shared" si="439"/>
        <v>0</v>
      </c>
      <c r="R731" s="161">
        <f t="shared" si="439"/>
        <v>0</v>
      </c>
      <c r="S731" s="161">
        <f t="shared" si="439"/>
        <v>0</v>
      </c>
      <c r="T731" s="161">
        <f t="shared" si="439"/>
        <v>0</v>
      </c>
      <c r="U731" s="161">
        <f t="shared" si="439"/>
        <v>0</v>
      </c>
      <c r="V731" s="161">
        <f t="shared" si="439"/>
        <v>0</v>
      </c>
      <c r="W731" s="161">
        <f t="shared" si="439"/>
        <v>0</v>
      </c>
      <c r="X731" s="161">
        <f t="shared" si="439"/>
        <v>0</v>
      </c>
      <c r="Y731" s="161">
        <f t="shared" si="439"/>
        <v>0</v>
      </c>
      <c r="Z731" s="161">
        <f t="shared" si="439"/>
        <v>0</v>
      </c>
      <c r="AA731" s="161">
        <f t="shared" si="439"/>
        <v>0</v>
      </c>
      <c r="AB731" s="161">
        <f t="shared" si="439"/>
        <v>0</v>
      </c>
      <c r="AC731" s="161">
        <f t="shared" si="439"/>
        <v>0</v>
      </c>
      <c r="AD731" s="161">
        <f t="shared" si="439"/>
        <v>0</v>
      </c>
      <c r="AE731" s="161">
        <f t="shared" si="439"/>
        <v>0</v>
      </c>
      <c r="AF731" s="161">
        <f t="shared" si="439"/>
        <v>0</v>
      </c>
      <c r="AG731" s="161">
        <f t="shared" si="439"/>
        <v>0</v>
      </c>
      <c r="AH731" s="161">
        <f t="shared" si="439"/>
        <v>0</v>
      </c>
      <c r="AI731" s="161">
        <f t="shared" si="439"/>
        <v>0</v>
      </c>
      <c r="AJ731" s="161">
        <f t="shared" si="439"/>
        <v>0</v>
      </c>
      <c r="AK731" s="161">
        <f t="shared" si="439"/>
        <v>0</v>
      </c>
      <c r="AL731" s="161">
        <f t="shared" si="439"/>
        <v>0</v>
      </c>
      <c r="AM731" s="161">
        <f t="shared" si="439"/>
        <v>0</v>
      </c>
      <c r="AN731" s="161">
        <f t="shared" si="439"/>
        <v>0</v>
      </c>
      <c r="AO731" s="161">
        <f t="shared" si="439"/>
        <v>0</v>
      </c>
      <c r="AP731" s="161">
        <f t="shared" si="439"/>
        <v>0</v>
      </c>
    </row>
    <row r="732" spans="1:42" x14ac:dyDescent="0.2">
      <c r="A732" s="4">
        <f t="shared" si="436"/>
        <v>6</v>
      </c>
      <c r="B732" s="180">
        <f t="shared" si="433"/>
        <v>0</v>
      </c>
      <c r="C732" s="161">
        <f t="shared" ref="C732:AP732" si="440">IF(AND(C$2&gt;equip3_reserve_freq*$A719,C$2&lt;=equip3_reserve_freq*$A720),$B720/(equip3_reserve_freq),0)</f>
        <v>0</v>
      </c>
      <c r="D732" s="161">
        <f t="shared" si="440"/>
        <v>0</v>
      </c>
      <c r="E732" s="161">
        <f t="shared" si="440"/>
        <v>0</v>
      </c>
      <c r="F732" s="161">
        <f t="shared" si="440"/>
        <v>0</v>
      </c>
      <c r="G732" s="161">
        <f t="shared" si="440"/>
        <v>0</v>
      </c>
      <c r="H732" s="161">
        <f t="shared" si="440"/>
        <v>0</v>
      </c>
      <c r="I732" s="161">
        <f t="shared" si="440"/>
        <v>0</v>
      </c>
      <c r="J732" s="161">
        <f t="shared" si="440"/>
        <v>0</v>
      </c>
      <c r="K732" s="161">
        <f t="shared" si="440"/>
        <v>0</v>
      </c>
      <c r="L732" s="161">
        <f t="shared" si="440"/>
        <v>0</v>
      </c>
      <c r="M732" s="161">
        <f t="shared" si="440"/>
        <v>0</v>
      </c>
      <c r="N732" s="161">
        <f t="shared" si="440"/>
        <v>0</v>
      </c>
      <c r="O732" s="161">
        <f t="shared" si="440"/>
        <v>0</v>
      </c>
      <c r="P732" s="161">
        <f t="shared" si="440"/>
        <v>0</v>
      </c>
      <c r="Q732" s="161">
        <f t="shared" si="440"/>
        <v>0</v>
      </c>
      <c r="R732" s="161">
        <f t="shared" si="440"/>
        <v>0</v>
      </c>
      <c r="S732" s="161">
        <f t="shared" si="440"/>
        <v>0</v>
      </c>
      <c r="T732" s="161">
        <f t="shared" si="440"/>
        <v>0</v>
      </c>
      <c r="U732" s="161">
        <f t="shared" si="440"/>
        <v>0</v>
      </c>
      <c r="V732" s="161">
        <f t="shared" si="440"/>
        <v>0</v>
      </c>
      <c r="W732" s="161">
        <f t="shared" si="440"/>
        <v>0</v>
      </c>
      <c r="X732" s="161">
        <f t="shared" si="440"/>
        <v>0</v>
      </c>
      <c r="Y732" s="161">
        <f t="shared" si="440"/>
        <v>0</v>
      </c>
      <c r="Z732" s="161">
        <f t="shared" si="440"/>
        <v>0</v>
      </c>
      <c r="AA732" s="161">
        <f t="shared" si="440"/>
        <v>0</v>
      </c>
      <c r="AB732" s="161">
        <f t="shared" si="440"/>
        <v>0</v>
      </c>
      <c r="AC732" s="161">
        <f t="shared" si="440"/>
        <v>0</v>
      </c>
      <c r="AD732" s="161">
        <f t="shared" si="440"/>
        <v>0</v>
      </c>
      <c r="AE732" s="161">
        <f t="shared" si="440"/>
        <v>0</v>
      </c>
      <c r="AF732" s="161">
        <f t="shared" si="440"/>
        <v>0</v>
      </c>
      <c r="AG732" s="161">
        <f t="shared" si="440"/>
        <v>0</v>
      </c>
      <c r="AH732" s="161">
        <f t="shared" si="440"/>
        <v>0</v>
      </c>
      <c r="AI732" s="161">
        <f t="shared" si="440"/>
        <v>0</v>
      </c>
      <c r="AJ732" s="161">
        <f t="shared" si="440"/>
        <v>0</v>
      </c>
      <c r="AK732" s="161">
        <f t="shared" si="440"/>
        <v>0</v>
      </c>
      <c r="AL732" s="161">
        <f t="shared" si="440"/>
        <v>0</v>
      </c>
      <c r="AM732" s="161">
        <f t="shared" si="440"/>
        <v>0</v>
      </c>
      <c r="AN732" s="161">
        <f t="shared" si="440"/>
        <v>0</v>
      </c>
      <c r="AO732" s="161">
        <f t="shared" si="440"/>
        <v>0</v>
      </c>
      <c r="AP732" s="161">
        <f t="shared" si="440"/>
        <v>0</v>
      </c>
    </row>
    <row r="733" spans="1:42" x14ac:dyDescent="0.2">
      <c r="A733" s="4">
        <f t="shared" si="436"/>
        <v>7</v>
      </c>
      <c r="B733" s="180">
        <f t="shared" si="433"/>
        <v>0</v>
      </c>
      <c r="C733" s="161">
        <f t="shared" ref="C733:AP733" si="441">IF(AND(C$2&gt;equip3_reserve_freq*$A720,C$2&lt;=equip3_reserve_freq*$A721),$B721/(equip3_reserve_freq),0)</f>
        <v>0</v>
      </c>
      <c r="D733" s="161">
        <f t="shared" si="441"/>
        <v>0</v>
      </c>
      <c r="E733" s="161">
        <f t="shared" si="441"/>
        <v>0</v>
      </c>
      <c r="F733" s="161">
        <f t="shared" si="441"/>
        <v>0</v>
      </c>
      <c r="G733" s="161">
        <f t="shared" si="441"/>
        <v>0</v>
      </c>
      <c r="H733" s="161">
        <f t="shared" si="441"/>
        <v>0</v>
      </c>
      <c r="I733" s="161">
        <f t="shared" si="441"/>
        <v>0</v>
      </c>
      <c r="J733" s="161">
        <f t="shared" si="441"/>
        <v>0</v>
      </c>
      <c r="K733" s="161">
        <f t="shared" si="441"/>
        <v>0</v>
      </c>
      <c r="L733" s="161">
        <f t="shared" si="441"/>
        <v>0</v>
      </c>
      <c r="M733" s="161">
        <f t="shared" si="441"/>
        <v>0</v>
      </c>
      <c r="N733" s="161">
        <f t="shared" si="441"/>
        <v>0</v>
      </c>
      <c r="O733" s="161">
        <f t="shared" si="441"/>
        <v>0</v>
      </c>
      <c r="P733" s="161">
        <f t="shared" si="441"/>
        <v>0</v>
      </c>
      <c r="Q733" s="161">
        <f t="shared" si="441"/>
        <v>0</v>
      </c>
      <c r="R733" s="161">
        <f t="shared" si="441"/>
        <v>0</v>
      </c>
      <c r="S733" s="161">
        <f t="shared" si="441"/>
        <v>0</v>
      </c>
      <c r="T733" s="161">
        <f t="shared" si="441"/>
        <v>0</v>
      </c>
      <c r="U733" s="161">
        <f t="shared" si="441"/>
        <v>0</v>
      </c>
      <c r="V733" s="161">
        <f t="shared" si="441"/>
        <v>0</v>
      </c>
      <c r="W733" s="161">
        <f t="shared" si="441"/>
        <v>0</v>
      </c>
      <c r="X733" s="161">
        <f t="shared" si="441"/>
        <v>0</v>
      </c>
      <c r="Y733" s="161">
        <f t="shared" si="441"/>
        <v>0</v>
      </c>
      <c r="Z733" s="161">
        <f t="shared" si="441"/>
        <v>0</v>
      </c>
      <c r="AA733" s="161">
        <f t="shared" si="441"/>
        <v>0</v>
      </c>
      <c r="AB733" s="161">
        <f t="shared" si="441"/>
        <v>0</v>
      </c>
      <c r="AC733" s="161">
        <f t="shared" si="441"/>
        <v>0</v>
      </c>
      <c r="AD733" s="161">
        <f t="shared" si="441"/>
        <v>0</v>
      </c>
      <c r="AE733" s="161">
        <f t="shared" si="441"/>
        <v>0</v>
      </c>
      <c r="AF733" s="161">
        <f t="shared" si="441"/>
        <v>0</v>
      </c>
      <c r="AG733" s="161">
        <f t="shared" si="441"/>
        <v>0</v>
      </c>
      <c r="AH733" s="161">
        <f t="shared" si="441"/>
        <v>0</v>
      </c>
      <c r="AI733" s="161">
        <f t="shared" si="441"/>
        <v>0</v>
      </c>
      <c r="AJ733" s="161">
        <f t="shared" si="441"/>
        <v>0</v>
      </c>
      <c r="AK733" s="161">
        <f t="shared" si="441"/>
        <v>0</v>
      </c>
      <c r="AL733" s="161">
        <f t="shared" si="441"/>
        <v>0</v>
      </c>
      <c r="AM733" s="161">
        <f t="shared" si="441"/>
        <v>0</v>
      </c>
      <c r="AN733" s="161">
        <f t="shared" si="441"/>
        <v>0</v>
      </c>
      <c r="AO733" s="161">
        <f t="shared" si="441"/>
        <v>0</v>
      </c>
      <c r="AP733" s="161">
        <f t="shared" si="441"/>
        <v>0</v>
      </c>
    </row>
    <row r="734" spans="1:42" x14ac:dyDescent="0.2">
      <c r="A734" s="4">
        <f t="shared" si="436"/>
        <v>8</v>
      </c>
      <c r="B734" s="180">
        <f t="shared" si="433"/>
        <v>0</v>
      </c>
      <c r="C734" s="161">
        <f t="shared" ref="C734:AP734" si="442">IF(AND(C$2&gt;equip3_reserve_freq*$A721,C$2&lt;=equip3_reserve_freq*$A722),$B722/(equip3_reserve_freq),0)</f>
        <v>0</v>
      </c>
      <c r="D734" s="161">
        <f t="shared" si="442"/>
        <v>0</v>
      </c>
      <c r="E734" s="161">
        <f t="shared" si="442"/>
        <v>0</v>
      </c>
      <c r="F734" s="161">
        <f t="shared" si="442"/>
        <v>0</v>
      </c>
      <c r="G734" s="161">
        <f t="shared" si="442"/>
        <v>0</v>
      </c>
      <c r="H734" s="161">
        <f t="shared" si="442"/>
        <v>0</v>
      </c>
      <c r="I734" s="161">
        <f t="shared" si="442"/>
        <v>0</v>
      </c>
      <c r="J734" s="161">
        <f t="shared" si="442"/>
        <v>0</v>
      </c>
      <c r="K734" s="161">
        <f t="shared" si="442"/>
        <v>0</v>
      </c>
      <c r="L734" s="161">
        <f t="shared" si="442"/>
        <v>0</v>
      </c>
      <c r="M734" s="161">
        <f t="shared" si="442"/>
        <v>0</v>
      </c>
      <c r="N734" s="161">
        <f t="shared" si="442"/>
        <v>0</v>
      </c>
      <c r="O734" s="161">
        <f t="shared" si="442"/>
        <v>0</v>
      </c>
      <c r="P734" s="161">
        <f t="shared" si="442"/>
        <v>0</v>
      </c>
      <c r="Q734" s="161">
        <f t="shared" si="442"/>
        <v>0</v>
      </c>
      <c r="R734" s="161">
        <f t="shared" si="442"/>
        <v>0</v>
      </c>
      <c r="S734" s="161">
        <f t="shared" si="442"/>
        <v>0</v>
      </c>
      <c r="T734" s="161">
        <f t="shared" si="442"/>
        <v>0</v>
      </c>
      <c r="U734" s="161">
        <f t="shared" si="442"/>
        <v>0</v>
      </c>
      <c r="V734" s="161">
        <f t="shared" si="442"/>
        <v>0</v>
      </c>
      <c r="W734" s="161">
        <f t="shared" si="442"/>
        <v>0</v>
      </c>
      <c r="X734" s="161">
        <f t="shared" si="442"/>
        <v>0</v>
      </c>
      <c r="Y734" s="161">
        <f t="shared" si="442"/>
        <v>0</v>
      </c>
      <c r="Z734" s="161">
        <f t="shared" si="442"/>
        <v>0</v>
      </c>
      <c r="AA734" s="161">
        <f t="shared" si="442"/>
        <v>0</v>
      </c>
      <c r="AB734" s="161">
        <f t="shared" si="442"/>
        <v>0</v>
      </c>
      <c r="AC734" s="161">
        <f t="shared" si="442"/>
        <v>0</v>
      </c>
      <c r="AD734" s="161">
        <f t="shared" si="442"/>
        <v>0</v>
      </c>
      <c r="AE734" s="161">
        <f t="shared" si="442"/>
        <v>0</v>
      </c>
      <c r="AF734" s="161">
        <f t="shared" si="442"/>
        <v>0</v>
      </c>
      <c r="AG734" s="161">
        <f t="shared" si="442"/>
        <v>0</v>
      </c>
      <c r="AH734" s="161">
        <f t="shared" si="442"/>
        <v>0</v>
      </c>
      <c r="AI734" s="161">
        <f t="shared" si="442"/>
        <v>0</v>
      </c>
      <c r="AJ734" s="161">
        <f t="shared" si="442"/>
        <v>0</v>
      </c>
      <c r="AK734" s="161">
        <f t="shared" si="442"/>
        <v>0</v>
      </c>
      <c r="AL734" s="161">
        <f t="shared" si="442"/>
        <v>0</v>
      </c>
      <c r="AM734" s="161">
        <f t="shared" si="442"/>
        <v>0</v>
      </c>
      <c r="AN734" s="161">
        <f t="shared" si="442"/>
        <v>0</v>
      </c>
      <c r="AO734" s="161">
        <f t="shared" si="442"/>
        <v>0</v>
      </c>
      <c r="AP734" s="161">
        <f t="shared" si="442"/>
        <v>0</v>
      </c>
    </row>
    <row r="735" spans="1:42" x14ac:dyDescent="0.2">
      <c r="A735" s="4">
        <f>A734+1</f>
        <v>9</v>
      </c>
      <c r="B735" s="180">
        <f t="shared" si="433"/>
        <v>0</v>
      </c>
      <c r="C735" s="161">
        <f t="shared" ref="C735:AP735" si="443">IF(AND(C$2&gt;equip3_reserve_freq*$A722,C$2&lt;=equip3_reserve_freq*$A723),$B723/(equip3_reserve_freq),0)</f>
        <v>0</v>
      </c>
      <c r="D735" s="161">
        <f t="shared" si="443"/>
        <v>0</v>
      </c>
      <c r="E735" s="161">
        <f t="shared" si="443"/>
        <v>0</v>
      </c>
      <c r="F735" s="161">
        <f t="shared" si="443"/>
        <v>0</v>
      </c>
      <c r="G735" s="161">
        <f t="shared" si="443"/>
        <v>0</v>
      </c>
      <c r="H735" s="161">
        <f t="shared" si="443"/>
        <v>0</v>
      </c>
      <c r="I735" s="161">
        <f t="shared" si="443"/>
        <v>0</v>
      </c>
      <c r="J735" s="161">
        <f t="shared" si="443"/>
        <v>0</v>
      </c>
      <c r="K735" s="161">
        <f t="shared" si="443"/>
        <v>0</v>
      </c>
      <c r="L735" s="161">
        <f t="shared" si="443"/>
        <v>0</v>
      </c>
      <c r="M735" s="161">
        <f t="shared" si="443"/>
        <v>0</v>
      </c>
      <c r="N735" s="161">
        <f t="shared" si="443"/>
        <v>0</v>
      </c>
      <c r="O735" s="161">
        <f t="shared" si="443"/>
        <v>0</v>
      </c>
      <c r="P735" s="161">
        <f t="shared" si="443"/>
        <v>0</v>
      </c>
      <c r="Q735" s="161">
        <f t="shared" si="443"/>
        <v>0</v>
      </c>
      <c r="R735" s="161">
        <f t="shared" si="443"/>
        <v>0</v>
      </c>
      <c r="S735" s="161">
        <f t="shared" si="443"/>
        <v>0</v>
      </c>
      <c r="T735" s="161">
        <f t="shared" si="443"/>
        <v>0</v>
      </c>
      <c r="U735" s="161">
        <f t="shared" si="443"/>
        <v>0</v>
      </c>
      <c r="V735" s="161">
        <f t="shared" si="443"/>
        <v>0</v>
      </c>
      <c r="W735" s="161">
        <f t="shared" si="443"/>
        <v>0</v>
      </c>
      <c r="X735" s="161">
        <f t="shared" si="443"/>
        <v>0</v>
      </c>
      <c r="Y735" s="161">
        <f t="shared" si="443"/>
        <v>0</v>
      </c>
      <c r="Z735" s="161">
        <f t="shared" si="443"/>
        <v>0</v>
      </c>
      <c r="AA735" s="161">
        <f t="shared" si="443"/>
        <v>0</v>
      </c>
      <c r="AB735" s="161">
        <f t="shared" si="443"/>
        <v>0</v>
      </c>
      <c r="AC735" s="161">
        <f t="shared" si="443"/>
        <v>0</v>
      </c>
      <c r="AD735" s="161">
        <f t="shared" si="443"/>
        <v>0</v>
      </c>
      <c r="AE735" s="161">
        <f t="shared" si="443"/>
        <v>0</v>
      </c>
      <c r="AF735" s="161">
        <f t="shared" si="443"/>
        <v>0</v>
      </c>
      <c r="AG735" s="161">
        <f t="shared" si="443"/>
        <v>0</v>
      </c>
      <c r="AH735" s="161">
        <f t="shared" si="443"/>
        <v>0</v>
      </c>
      <c r="AI735" s="161">
        <f t="shared" si="443"/>
        <v>0</v>
      </c>
      <c r="AJ735" s="161">
        <f t="shared" si="443"/>
        <v>0</v>
      </c>
      <c r="AK735" s="161">
        <f t="shared" si="443"/>
        <v>0</v>
      </c>
      <c r="AL735" s="161">
        <f t="shared" si="443"/>
        <v>0</v>
      </c>
      <c r="AM735" s="161">
        <f t="shared" si="443"/>
        <v>0</v>
      </c>
      <c r="AN735" s="161">
        <f t="shared" si="443"/>
        <v>0</v>
      </c>
      <c r="AO735" s="161">
        <f t="shared" si="443"/>
        <v>0</v>
      </c>
      <c r="AP735" s="161">
        <f t="shared" si="443"/>
        <v>0</v>
      </c>
    </row>
    <row r="736" spans="1:42" x14ac:dyDescent="0.2">
      <c r="A736" s="4">
        <f t="shared" ref="A736" si="444">A735+1</f>
        <v>10</v>
      </c>
      <c r="B736" s="180">
        <f t="shared" si="433"/>
        <v>0</v>
      </c>
      <c r="C736" s="162">
        <f t="shared" ref="C736:AP736" si="445">IF(AND(C$2&gt;equip3_reserve_freq*$A723,C$2&lt;=equip3_reserve_freq*$A724),$B724/(equip3_reserve_freq),0)</f>
        <v>0</v>
      </c>
      <c r="D736" s="162">
        <f t="shared" si="445"/>
        <v>0</v>
      </c>
      <c r="E736" s="162">
        <f t="shared" si="445"/>
        <v>0</v>
      </c>
      <c r="F736" s="162">
        <f t="shared" si="445"/>
        <v>0</v>
      </c>
      <c r="G736" s="162">
        <f t="shared" si="445"/>
        <v>0</v>
      </c>
      <c r="H736" s="162">
        <f t="shared" si="445"/>
        <v>0</v>
      </c>
      <c r="I736" s="162">
        <f t="shared" si="445"/>
        <v>0</v>
      </c>
      <c r="J736" s="162">
        <f t="shared" si="445"/>
        <v>0</v>
      </c>
      <c r="K736" s="162">
        <f t="shared" si="445"/>
        <v>0</v>
      </c>
      <c r="L736" s="162">
        <f t="shared" si="445"/>
        <v>0</v>
      </c>
      <c r="M736" s="162">
        <f t="shared" si="445"/>
        <v>0</v>
      </c>
      <c r="N736" s="162">
        <f t="shared" si="445"/>
        <v>0</v>
      </c>
      <c r="O736" s="162">
        <f t="shared" si="445"/>
        <v>0</v>
      </c>
      <c r="P736" s="162">
        <f t="shared" si="445"/>
        <v>0</v>
      </c>
      <c r="Q736" s="162">
        <f t="shared" si="445"/>
        <v>0</v>
      </c>
      <c r="R736" s="162">
        <f t="shared" si="445"/>
        <v>0</v>
      </c>
      <c r="S736" s="162">
        <f t="shared" si="445"/>
        <v>0</v>
      </c>
      <c r="T736" s="162">
        <f t="shared" si="445"/>
        <v>0</v>
      </c>
      <c r="U736" s="162">
        <f t="shared" si="445"/>
        <v>0</v>
      </c>
      <c r="V736" s="162">
        <f t="shared" si="445"/>
        <v>0</v>
      </c>
      <c r="W736" s="162">
        <f t="shared" si="445"/>
        <v>0</v>
      </c>
      <c r="X736" s="162">
        <f t="shared" si="445"/>
        <v>0</v>
      </c>
      <c r="Y736" s="162">
        <f t="shared" si="445"/>
        <v>0</v>
      </c>
      <c r="Z736" s="162">
        <f t="shared" si="445"/>
        <v>0</v>
      </c>
      <c r="AA736" s="162">
        <f t="shared" si="445"/>
        <v>0</v>
      </c>
      <c r="AB736" s="162">
        <f t="shared" si="445"/>
        <v>0</v>
      </c>
      <c r="AC736" s="162">
        <f t="shared" si="445"/>
        <v>0</v>
      </c>
      <c r="AD736" s="162">
        <f t="shared" si="445"/>
        <v>0</v>
      </c>
      <c r="AE736" s="162">
        <f t="shared" si="445"/>
        <v>0</v>
      </c>
      <c r="AF736" s="162">
        <f t="shared" si="445"/>
        <v>0</v>
      </c>
      <c r="AG736" s="162">
        <f t="shared" si="445"/>
        <v>0</v>
      </c>
      <c r="AH736" s="162">
        <f t="shared" si="445"/>
        <v>0</v>
      </c>
      <c r="AI736" s="162">
        <f t="shared" si="445"/>
        <v>0</v>
      </c>
      <c r="AJ736" s="162">
        <f t="shared" si="445"/>
        <v>0</v>
      </c>
      <c r="AK736" s="162">
        <f t="shared" si="445"/>
        <v>0</v>
      </c>
      <c r="AL736" s="162">
        <f t="shared" si="445"/>
        <v>0</v>
      </c>
      <c r="AM736" s="162">
        <f t="shared" si="445"/>
        <v>0</v>
      </c>
      <c r="AN736" s="162">
        <f t="shared" si="445"/>
        <v>0</v>
      </c>
      <c r="AO736" s="162">
        <f t="shared" si="445"/>
        <v>0</v>
      </c>
      <c r="AP736" s="162">
        <f t="shared" si="445"/>
        <v>0</v>
      </c>
    </row>
    <row r="737" spans="1:42" x14ac:dyDescent="0.2">
      <c r="A737" s="27" t="s">
        <v>13</v>
      </c>
      <c r="B737" s="15"/>
      <c r="C737" s="161">
        <f>SUM(C727:C736)</f>
        <v>0</v>
      </c>
      <c r="D737" s="161">
        <f t="shared" ref="D737:AP737" si="446">SUM(D727:D736)</f>
        <v>0</v>
      </c>
      <c r="E737" s="161">
        <f t="shared" si="446"/>
        <v>0</v>
      </c>
      <c r="F737" s="161">
        <f t="shared" si="446"/>
        <v>0</v>
      </c>
      <c r="G737" s="161">
        <f t="shared" si="446"/>
        <v>0</v>
      </c>
      <c r="H737" s="161">
        <f t="shared" si="446"/>
        <v>0</v>
      </c>
      <c r="I737" s="161">
        <f t="shared" si="446"/>
        <v>0</v>
      </c>
      <c r="J737" s="161">
        <f t="shared" si="446"/>
        <v>0</v>
      </c>
      <c r="K737" s="161">
        <f t="shared" si="446"/>
        <v>0</v>
      </c>
      <c r="L737" s="161">
        <f t="shared" si="446"/>
        <v>0</v>
      </c>
      <c r="M737" s="161">
        <f t="shared" si="446"/>
        <v>0</v>
      </c>
      <c r="N737" s="161">
        <f t="shared" si="446"/>
        <v>0</v>
      </c>
      <c r="O737" s="161">
        <f t="shared" si="446"/>
        <v>0</v>
      </c>
      <c r="P737" s="161">
        <f t="shared" si="446"/>
        <v>0</v>
      </c>
      <c r="Q737" s="161">
        <f t="shared" si="446"/>
        <v>0</v>
      </c>
      <c r="R737" s="161">
        <f t="shared" si="446"/>
        <v>0</v>
      </c>
      <c r="S737" s="161">
        <f t="shared" si="446"/>
        <v>0</v>
      </c>
      <c r="T737" s="161">
        <f t="shared" si="446"/>
        <v>0</v>
      </c>
      <c r="U737" s="161">
        <f t="shared" si="446"/>
        <v>0</v>
      </c>
      <c r="V737" s="161">
        <f t="shared" si="446"/>
        <v>0</v>
      </c>
      <c r="W737" s="161">
        <f t="shared" si="446"/>
        <v>0</v>
      </c>
      <c r="X737" s="161">
        <f t="shared" si="446"/>
        <v>0</v>
      </c>
      <c r="Y737" s="161">
        <f t="shared" si="446"/>
        <v>0</v>
      </c>
      <c r="Z737" s="161">
        <f t="shared" si="446"/>
        <v>0</v>
      </c>
      <c r="AA737" s="161">
        <f t="shared" si="446"/>
        <v>0</v>
      </c>
      <c r="AB737" s="161">
        <f t="shared" si="446"/>
        <v>0</v>
      </c>
      <c r="AC737" s="161">
        <f t="shared" si="446"/>
        <v>0</v>
      </c>
      <c r="AD737" s="161">
        <f t="shared" si="446"/>
        <v>0</v>
      </c>
      <c r="AE737" s="161">
        <f t="shared" si="446"/>
        <v>0</v>
      </c>
      <c r="AF737" s="161">
        <f t="shared" si="446"/>
        <v>0</v>
      </c>
      <c r="AG737" s="161">
        <f t="shared" si="446"/>
        <v>0</v>
      </c>
      <c r="AH737" s="161">
        <f t="shared" si="446"/>
        <v>0</v>
      </c>
      <c r="AI737" s="161">
        <f t="shared" si="446"/>
        <v>0</v>
      </c>
      <c r="AJ737" s="161">
        <f t="shared" si="446"/>
        <v>0</v>
      </c>
      <c r="AK737" s="161">
        <f t="shared" si="446"/>
        <v>0</v>
      </c>
      <c r="AL737" s="161">
        <f t="shared" si="446"/>
        <v>0</v>
      </c>
      <c r="AM737" s="161">
        <f t="shared" si="446"/>
        <v>0</v>
      </c>
      <c r="AN737" s="161">
        <f t="shared" si="446"/>
        <v>0</v>
      </c>
      <c r="AO737" s="161">
        <f t="shared" si="446"/>
        <v>0</v>
      </c>
      <c r="AP737" s="161">
        <f t="shared" si="446"/>
        <v>0</v>
      </c>
    </row>
    <row r="739" spans="1:42" x14ac:dyDescent="0.2">
      <c r="A739" s="4" t="s">
        <v>295</v>
      </c>
    </row>
    <row r="740" spans="1:42" x14ac:dyDescent="0.2">
      <c r="A740" s="22" t="s">
        <v>296</v>
      </c>
      <c r="B740" s="161">
        <f>B629+B635+B641+B647+B679+B711</f>
        <v>39113.1</v>
      </c>
      <c r="C740" s="161">
        <f t="shared" ref="C740:AP740" si="447">C629+C635+C641+C647+C679+C711</f>
        <v>44425.505755505561</v>
      </c>
      <c r="D740" s="161">
        <f t="shared" si="447"/>
        <v>49739.749011011118</v>
      </c>
      <c r="E740" s="161">
        <f t="shared" si="447"/>
        <v>55055.605704016678</v>
      </c>
      <c r="F740" s="161">
        <f t="shared" si="447"/>
        <v>60373.153670459724</v>
      </c>
      <c r="G740" s="161">
        <f t="shared" si="447"/>
        <v>65692.572692176225</v>
      </c>
      <c r="H740" s="161">
        <f t="shared" si="447"/>
        <v>71013.644545547999</v>
      </c>
      <c r="I740" s="161">
        <f t="shared" si="447"/>
        <v>76336.553051366413</v>
      </c>
      <c r="J740" s="161">
        <f t="shared" si="447"/>
        <v>81661.28412594265</v>
      </c>
      <c r="K740" s="161">
        <f t="shared" si="447"/>
        <v>86987.825833495677</v>
      </c>
      <c r="L740" s="161">
        <f t="shared" si="447"/>
        <v>92316.268439849868</v>
      </c>
      <c r="M740" s="161">
        <f t="shared" si="447"/>
        <v>97646.704467475283</v>
      </c>
      <c r="N740" s="161">
        <f t="shared" si="447"/>
        <v>102978.9287519037</v>
      </c>
      <c r="O740" s="161">
        <f t="shared" si="447"/>
        <v>108313.13849955518</v>
      </c>
      <c r="P740" s="161">
        <f t="shared" si="447"/>
        <v>113649.33334701031</v>
      </c>
      <c r="Q740" s="161">
        <f t="shared" si="447"/>
        <v>44643.429089180812</v>
      </c>
      <c r="R740" s="161">
        <f t="shared" si="447"/>
        <v>44896.997316410343</v>
      </c>
      <c r="S740" s="161">
        <f t="shared" si="447"/>
        <v>45152.564749320591</v>
      </c>
      <c r="T740" s="161">
        <f t="shared" si="447"/>
        <v>7579.9413680536099</v>
      </c>
      <c r="U740" s="161">
        <f t="shared" si="447"/>
        <v>7769.4399022549496</v>
      </c>
      <c r="V740" s="161">
        <f t="shared" si="447"/>
        <v>7963.6758998113219</v>
      </c>
      <c r="W740" s="161">
        <f t="shared" si="447"/>
        <v>8162.7677973066047</v>
      </c>
      <c r="X740" s="161">
        <f t="shared" si="447"/>
        <v>8366.8369922392685</v>
      </c>
      <c r="Y740" s="161">
        <f t="shared" si="447"/>
        <v>8576.0079170452518</v>
      </c>
      <c r="Z740" s="161">
        <f t="shared" si="447"/>
        <v>8790.408114971382</v>
      </c>
      <c r="AA740" s="161">
        <f t="shared" si="447"/>
        <v>0</v>
      </c>
      <c r="AB740" s="161">
        <f t="shared" si="447"/>
        <v>0</v>
      </c>
      <c r="AC740" s="161">
        <f t="shared" si="447"/>
        <v>0</v>
      </c>
      <c r="AD740" s="161">
        <f t="shared" si="447"/>
        <v>0</v>
      </c>
      <c r="AE740" s="161">
        <f t="shared" si="447"/>
        <v>0</v>
      </c>
      <c r="AF740" s="161">
        <f t="shared" si="447"/>
        <v>0</v>
      </c>
      <c r="AG740" s="161">
        <f t="shared" si="447"/>
        <v>0</v>
      </c>
      <c r="AH740" s="161">
        <f t="shared" si="447"/>
        <v>0</v>
      </c>
      <c r="AI740" s="161">
        <f t="shared" si="447"/>
        <v>0</v>
      </c>
      <c r="AJ740" s="161">
        <f t="shared" si="447"/>
        <v>0</v>
      </c>
      <c r="AK740" s="161">
        <f t="shared" si="447"/>
        <v>0</v>
      </c>
      <c r="AL740" s="161">
        <f t="shared" si="447"/>
        <v>0</v>
      </c>
      <c r="AM740" s="161">
        <f t="shared" si="447"/>
        <v>0</v>
      </c>
      <c r="AN740" s="161">
        <f t="shared" si="447"/>
        <v>0</v>
      </c>
      <c r="AO740" s="161">
        <f t="shared" si="447"/>
        <v>0</v>
      </c>
      <c r="AP740" s="161">
        <f t="shared" si="447"/>
        <v>0</v>
      </c>
    </row>
    <row r="741" spans="1:42" x14ac:dyDescent="0.2">
      <c r="A741" s="22" t="s">
        <v>295</v>
      </c>
      <c r="B741" s="161"/>
      <c r="C741" s="161">
        <f t="shared" ref="C741:AP741" si="448">IF(C$2&lt;=analysis_period,B740*reserves_interest/100,0)</f>
        <v>488.91374999999999</v>
      </c>
      <c r="D741" s="161">
        <f t="shared" si="448"/>
        <v>555.31882194381944</v>
      </c>
      <c r="E741" s="161">
        <f t="shared" si="448"/>
        <v>621.74686263763897</v>
      </c>
      <c r="F741" s="161">
        <f t="shared" si="448"/>
        <v>688.1950713002085</v>
      </c>
      <c r="G741" s="161">
        <f t="shared" si="448"/>
        <v>754.66442088074666</v>
      </c>
      <c r="H741" s="161">
        <f t="shared" si="448"/>
        <v>821.15715865220272</v>
      </c>
      <c r="I741" s="161">
        <f t="shared" si="448"/>
        <v>887.67055681935005</v>
      </c>
      <c r="J741" s="161">
        <f t="shared" si="448"/>
        <v>954.20691314208011</v>
      </c>
      <c r="K741" s="161">
        <f t="shared" si="448"/>
        <v>1020.7660515742831</v>
      </c>
      <c r="L741" s="161">
        <f t="shared" si="448"/>
        <v>1087.347822918696</v>
      </c>
      <c r="M741" s="161">
        <f t="shared" si="448"/>
        <v>1153.9533554981233</v>
      </c>
      <c r="N741" s="161">
        <f t="shared" si="448"/>
        <v>1220.583805843441</v>
      </c>
      <c r="O741" s="161">
        <f t="shared" si="448"/>
        <v>1287.2366093987962</v>
      </c>
      <c r="P741" s="161">
        <f t="shared" si="448"/>
        <v>1353.9142312444396</v>
      </c>
      <c r="Q741" s="161">
        <f t="shared" si="448"/>
        <v>1420.6166668376288</v>
      </c>
      <c r="R741" s="161">
        <f t="shared" si="448"/>
        <v>558.04286361476011</v>
      </c>
      <c r="S741" s="161">
        <f t="shared" si="448"/>
        <v>561.21246645512929</v>
      </c>
      <c r="T741" s="161">
        <f t="shared" si="448"/>
        <v>564.40705936650738</v>
      </c>
      <c r="U741" s="161">
        <f t="shared" si="448"/>
        <v>94.749267100670124</v>
      </c>
      <c r="V741" s="161">
        <f t="shared" si="448"/>
        <v>97.117998778186859</v>
      </c>
      <c r="W741" s="161">
        <f t="shared" si="448"/>
        <v>99.545948747641518</v>
      </c>
      <c r="X741" s="161">
        <f t="shared" si="448"/>
        <v>102.03459746633256</v>
      </c>
      <c r="Y741" s="161">
        <f t="shared" si="448"/>
        <v>104.58546240299086</v>
      </c>
      <c r="Z741" s="161">
        <f t="shared" si="448"/>
        <v>107.20009896306564</v>
      </c>
      <c r="AA741" s="161">
        <f t="shared" si="448"/>
        <v>109.88010143714227</v>
      </c>
      <c r="AB741" s="161">
        <f t="shared" si="448"/>
        <v>0</v>
      </c>
      <c r="AC741" s="161">
        <f t="shared" si="448"/>
        <v>0</v>
      </c>
      <c r="AD741" s="161">
        <f t="shared" si="448"/>
        <v>0</v>
      </c>
      <c r="AE741" s="161">
        <f t="shared" si="448"/>
        <v>0</v>
      </c>
      <c r="AF741" s="161">
        <f t="shared" si="448"/>
        <v>0</v>
      </c>
      <c r="AG741" s="161">
        <f t="shared" si="448"/>
        <v>0</v>
      </c>
      <c r="AH741" s="161">
        <f t="shared" si="448"/>
        <v>0</v>
      </c>
      <c r="AI741" s="161">
        <f t="shared" si="448"/>
        <v>0</v>
      </c>
      <c r="AJ741" s="161">
        <f t="shared" si="448"/>
        <v>0</v>
      </c>
      <c r="AK741" s="161">
        <f t="shared" si="448"/>
        <v>0</v>
      </c>
      <c r="AL741" s="161">
        <f t="shared" si="448"/>
        <v>0</v>
      </c>
      <c r="AM741" s="161">
        <f t="shared" si="448"/>
        <v>0</v>
      </c>
      <c r="AN741" s="161">
        <f t="shared" si="448"/>
        <v>0</v>
      </c>
      <c r="AO741" s="161">
        <f t="shared" si="448"/>
        <v>0</v>
      </c>
      <c r="AP741" s="161">
        <f t="shared" si="448"/>
        <v>0</v>
      </c>
    </row>
  </sheetData>
  <mergeCells count="4">
    <mergeCell ref="G256:J256"/>
    <mergeCell ref="K256:L256"/>
    <mergeCell ref="G392:J392"/>
    <mergeCell ref="K392:L392"/>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4"/>
  <sheetViews>
    <sheetView zoomScale="90" zoomScaleNormal="90" workbookViewId="0"/>
  </sheetViews>
  <sheetFormatPr defaultRowHeight="15" x14ac:dyDescent="0.25"/>
  <cols>
    <col min="2" max="7" width="15.42578125" customWidth="1"/>
  </cols>
  <sheetData>
    <row r="1" spans="1:7" s="1" customFormat="1" ht="21" thickBot="1" x14ac:dyDescent="0.4">
      <c r="A1" s="224" t="s">
        <v>224</v>
      </c>
      <c r="B1" s="225"/>
      <c r="C1" s="226"/>
      <c r="D1" s="225"/>
      <c r="E1" s="252"/>
      <c r="F1" s="252"/>
      <c r="G1" s="253"/>
    </row>
    <row r="2" spans="1:7" s="1" customFormat="1" ht="12.75" x14ac:dyDescent="0.2">
      <c r="A2" s="2" t="s">
        <v>75</v>
      </c>
      <c r="B2" s="3" t="s">
        <v>42</v>
      </c>
      <c r="C2" s="3" t="s">
        <v>43</v>
      </c>
      <c r="D2" s="3" t="s">
        <v>44</v>
      </c>
      <c r="E2" s="3" t="s">
        <v>45</v>
      </c>
      <c r="F2" s="3" t="s">
        <v>46</v>
      </c>
      <c r="G2" s="254" t="s">
        <v>47</v>
      </c>
    </row>
    <row r="3" spans="1:7" s="1" customFormat="1" ht="12.75" x14ac:dyDescent="0.2">
      <c r="A3" s="96">
        <v>1</v>
      </c>
      <c r="B3" s="165">
        <v>20</v>
      </c>
      <c r="C3" s="171">
        <v>5</v>
      </c>
      <c r="D3" s="165">
        <v>10</v>
      </c>
      <c r="E3" s="165">
        <v>3.33</v>
      </c>
      <c r="F3" s="165">
        <v>2.5</v>
      </c>
      <c r="G3" s="165">
        <f>2.56410256410256*0.5</f>
        <v>1.2820512820512799</v>
      </c>
    </row>
    <row r="4" spans="1:7" s="1" customFormat="1" ht="12.75" x14ac:dyDescent="0.2">
      <c r="A4" s="97">
        <v>2</v>
      </c>
      <c r="B4" s="165">
        <v>32</v>
      </c>
      <c r="C4" s="172">
        <v>9.5</v>
      </c>
      <c r="D4" s="167">
        <v>20</v>
      </c>
      <c r="E4" s="167">
        <v>6.67</v>
      </c>
      <c r="F4" s="167">
        <v>5</v>
      </c>
      <c r="G4" s="167">
        <v>2.5641025641025599</v>
      </c>
    </row>
    <row r="5" spans="1:7" s="1" customFormat="1" ht="12.75" x14ac:dyDescent="0.2">
      <c r="A5" s="97">
        <v>3</v>
      </c>
      <c r="B5" s="165">
        <v>19.2</v>
      </c>
      <c r="C5" s="167">
        <v>8.5500000000000007</v>
      </c>
      <c r="D5" s="167">
        <v>20</v>
      </c>
      <c r="E5" s="167">
        <v>6.67</v>
      </c>
      <c r="F5" s="167">
        <v>5</v>
      </c>
      <c r="G5" s="167">
        <v>2.5641025641025599</v>
      </c>
    </row>
    <row r="6" spans="1:7" s="1" customFormat="1" ht="12.75" x14ac:dyDescent="0.2">
      <c r="A6" s="97">
        <v>4</v>
      </c>
      <c r="B6" s="165">
        <v>11.52</v>
      </c>
      <c r="C6" s="167">
        <v>7.7</v>
      </c>
      <c r="D6" s="167">
        <v>20</v>
      </c>
      <c r="E6" s="167">
        <v>6.67</v>
      </c>
      <c r="F6" s="167">
        <v>5</v>
      </c>
      <c r="G6" s="167">
        <v>2.5641025641025599</v>
      </c>
    </row>
    <row r="7" spans="1:7" s="1" customFormat="1" ht="12.75" x14ac:dyDescent="0.2">
      <c r="A7" s="97">
        <v>5</v>
      </c>
      <c r="B7" s="165">
        <v>11.52</v>
      </c>
      <c r="C7" s="167">
        <v>6.93</v>
      </c>
      <c r="D7" s="167">
        <v>20</v>
      </c>
      <c r="E7" s="167">
        <v>6.67</v>
      </c>
      <c r="F7" s="167">
        <v>5</v>
      </c>
      <c r="G7" s="167">
        <v>2.5641025641025599</v>
      </c>
    </row>
    <row r="8" spans="1:7" s="1" customFormat="1" ht="12.75" x14ac:dyDescent="0.2">
      <c r="A8" s="97">
        <v>6</v>
      </c>
      <c r="B8" s="165">
        <v>5.76</v>
      </c>
      <c r="C8" s="167">
        <v>6.23</v>
      </c>
      <c r="D8" s="167">
        <v>10</v>
      </c>
      <c r="E8" s="167">
        <v>6.67</v>
      </c>
      <c r="F8" s="167">
        <v>5</v>
      </c>
      <c r="G8" s="167">
        <v>2.5641025641025599</v>
      </c>
    </row>
    <row r="9" spans="1:7" s="1" customFormat="1" ht="12.75" x14ac:dyDescent="0.2">
      <c r="A9" s="97">
        <v>7</v>
      </c>
      <c r="B9" s="166">
        <v>0</v>
      </c>
      <c r="C9" s="167">
        <v>5.9</v>
      </c>
      <c r="D9" s="167">
        <v>0</v>
      </c>
      <c r="E9" s="167">
        <v>6.67</v>
      </c>
      <c r="F9" s="167">
        <v>5</v>
      </c>
      <c r="G9" s="167">
        <v>2.5641025641025599</v>
      </c>
    </row>
    <row r="10" spans="1:7" s="1" customFormat="1" ht="12.75" x14ac:dyDescent="0.2">
      <c r="A10" s="97">
        <v>8</v>
      </c>
      <c r="B10" s="167">
        <v>0</v>
      </c>
      <c r="C10" s="167">
        <v>5.9</v>
      </c>
      <c r="D10" s="167">
        <v>0</v>
      </c>
      <c r="E10" s="167">
        <v>6.67</v>
      </c>
      <c r="F10" s="167">
        <v>5</v>
      </c>
      <c r="G10" s="167">
        <v>2.5641025641025599</v>
      </c>
    </row>
    <row r="11" spans="1:7" s="1" customFormat="1" ht="12.75" x14ac:dyDescent="0.2">
      <c r="A11" s="97">
        <v>9</v>
      </c>
      <c r="B11" s="167">
        <v>0</v>
      </c>
      <c r="C11" s="167">
        <v>5.91</v>
      </c>
      <c r="D11" s="167">
        <v>0</v>
      </c>
      <c r="E11" s="167">
        <v>6.67</v>
      </c>
      <c r="F11" s="167">
        <v>5</v>
      </c>
      <c r="G11" s="167">
        <v>2.5641025641025599</v>
      </c>
    </row>
    <row r="12" spans="1:7" s="1" customFormat="1" ht="12.75" x14ac:dyDescent="0.2">
      <c r="A12" s="97">
        <v>10</v>
      </c>
      <c r="B12" s="167">
        <v>0</v>
      </c>
      <c r="C12" s="167">
        <v>5.9</v>
      </c>
      <c r="D12" s="167">
        <v>0</v>
      </c>
      <c r="E12" s="167">
        <v>6.67</v>
      </c>
      <c r="F12" s="167">
        <v>5</v>
      </c>
      <c r="G12" s="167">
        <v>2.5641025641025599</v>
      </c>
    </row>
    <row r="13" spans="1:7" s="1" customFormat="1" ht="12.75" x14ac:dyDescent="0.2">
      <c r="A13" s="97">
        <v>11</v>
      </c>
      <c r="B13" s="167">
        <v>0</v>
      </c>
      <c r="C13" s="167">
        <v>5.91</v>
      </c>
      <c r="D13" s="167">
        <v>0</v>
      </c>
      <c r="E13" s="167">
        <v>6.67</v>
      </c>
      <c r="F13" s="167">
        <v>5</v>
      </c>
      <c r="G13" s="167">
        <v>2.5641025641025599</v>
      </c>
    </row>
    <row r="14" spans="1:7" s="1" customFormat="1" ht="12.75" x14ac:dyDescent="0.2">
      <c r="A14" s="97">
        <v>12</v>
      </c>
      <c r="B14" s="167">
        <v>0</v>
      </c>
      <c r="C14" s="167">
        <v>5.9</v>
      </c>
      <c r="D14" s="167">
        <v>0</v>
      </c>
      <c r="E14" s="167">
        <v>6.66</v>
      </c>
      <c r="F14" s="167">
        <v>5</v>
      </c>
      <c r="G14" s="167">
        <v>2.5641025641025599</v>
      </c>
    </row>
    <row r="15" spans="1:7" s="1" customFormat="1" ht="12.75" x14ac:dyDescent="0.2">
      <c r="A15" s="97">
        <v>13</v>
      </c>
      <c r="B15" s="167">
        <v>0</v>
      </c>
      <c r="C15" s="167">
        <v>5.91</v>
      </c>
      <c r="D15" s="167">
        <v>0</v>
      </c>
      <c r="E15" s="167">
        <v>6.67</v>
      </c>
      <c r="F15" s="167">
        <v>5</v>
      </c>
      <c r="G15" s="167">
        <v>2.5641025641025599</v>
      </c>
    </row>
    <row r="16" spans="1:7" s="1" customFormat="1" ht="12.75" x14ac:dyDescent="0.2">
      <c r="A16" s="97">
        <v>14</v>
      </c>
      <c r="B16" s="167">
        <v>0</v>
      </c>
      <c r="C16" s="167">
        <v>5.9</v>
      </c>
      <c r="D16" s="167">
        <v>0</v>
      </c>
      <c r="E16" s="167">
        <v>6.66</v>
      </c>
      <c r="F16" s="167">
        <v>5</v>
      </c>
      <c r="G16" s="167">
        <v>2.5641025641025599</v>
      </c>
    </row>
    <row r="17" spans="1:7" s="1" customFormat="1" ht="12.75" x14ac:dyDescent="0.2">
      <c r="A17" s="97">
        <v>15</v>
      </c>
      <c r="B17" s="167">
        <v>0</v>
      </c>
      <c r="C17" s="167">
        <v>5.9</v>
      </c>
      <c r="D17" s="167">
        <v>0</v>
      </c>
      <c r="E17" s="167">
        <v>6.67</v>
      </c>
      <c r="F17" s="167">
        <v>5</v>
      </c>
      <c r="G17" s="167">
        <v>2.5641025641025599</v>
      </c>
    </row>
    <row r="18" spans="1:7" s="1" customFormat="1" ht="12.75" x14ac:dyDescent="0.2">
      <c r="A18" s="97">
        <v>16</v>
      </c>
      <c r="B18" s="167">
        <v>0</v>
      </c>
      <c r="C18" s="167">
        <v>2.95</v>
      </c>
      <c r="D18" s="167">
        <v>0</v>
      </c>
      <c r="E18" s="167">
        <v>3.33</v>
      </c>
      <c r="F18" s="167">
        <v>5</v>
      </c>
      <c r="G18" s="167">
        <v>2.5641025641025599</v>
      </c>
    </row>
    <row r="19" spans="1:7" s="1" customFormat="1" ht="12.75" x14ac:dyDescent="0.2">
      <c r="A19" s="97">
        <v>17</v>
      </c>
      <c r="B19" s="167">
        <v>0</v>
      </c>
      <c r="C19" s="167">
        <v>0</v>
      </c>
      <c r="D19" s="167">
        <v>0</v>
      </c>
      <c r="E19" s="167">
        <v>0</v>
      </c>
      <c r="F19" s="167">
        <v>5</v>
      </c>
      <c r="G19" s="167">
        <v>2.5641025641025599</v>
      </c>
    </row>
    <row r="20" spans="1:7" s="1" customFormat="1" ht="12.75" x14ac:dyDescent="0.2">
      <c r="A20" s="97">
        <v>18</v>
      </c>
      <c r="B20" s="167">
        <v>0</v>
      </c>
      <c r="C20" s="167">
        <v>0</v>
      </c>
      <c r="D20" s="167">
        <v>0</v>
      </c>
      <c r="E20" s="167">
        <v>0</v>
      </c>
      <c r="F20" s="167">
        <v>5</v>
      </c>
      <c r="G20" s="167">
        <v>2.5641025641025599</v>
      </c>
    </row>
    <row r="21" spans="1:7" s="1" customFormat="1" ht="12.75" x14ac:dyDescent="0.2">
      <c r="A21" s="97">
        <v>19</v>
      </c>
      <c r="B21" s="167">
        <v>0</v>
      </c>
      <c r="C21" s="167">
        <v>0</v>
      </c>
      <c r="D21" s="167">
        <v>0</v>
      </c>
      <c r="E21" s="167">
        <v>0</v>
      </c>
      <c r="F21" s="167">
        <v>5</v>
      </c>
      <c r="G21" s="167">
        <v>2.5641025641025599</v>
      </c>
    </row>
    <row r="22" spans="1:7" s="1" customFormat="1" ht="12.75" x14ac:dyDescent="0.2">
      <c r="A22" s="97">
        <v>20</v>
      </c>
      <c r="B22" s="167">
        <v>0</v>
      </c>
      <c r="C22" s="167">
        <v>0</v>
      </c>
      <c r="D22" s="167">
        <v>0</v>
      </c>
      <c r="E22" s="167">
        <v>0</v>
      </c>
      <c r="F22" s="167">
        <v>5</v>
      </c>
      <c r="G22" s="167">
        <v>2.5641025641025599</v>
      </c>
    </row>
    <row r="23" spans="1:7" s="1" customFormat="1" ht="12.75" x14ac:dyDescent="0.2">
      <c r="A23" s="97">
        <v>21</v>
      </c>
      <c r="B23" s="167">
        <v>0</v>
      </c>
      <c r="C23" s="167">
        <v>0</v>
      </c>
      <c r="D23" s="167">
        <v>0</v>
      </c>
      <c r="E23" s="167">
        <v>0</v>
      </c>
      <c r="F23" s="167">
        <v>2.5</v>
      </c>
      <c r="G23" s="167">
        <v>2.5641025641025599</v>
      </c>
    </row>
    <row r="24" spans="1:7" s="1" customFormat="1" ht="12.75" customHeight="1" x14ac:dyDescent="0.2">
      <c r="A24" s="97">
        <v>22</v>
      </c>
      <c r="B24" s="167">
        <v>0</v>
      </c>
      <c r="C24" s="167">
        <v>0</v>
      </c>
      <c r="D24" s="167">
        <v>0</v>
      </c>
      <c r="E24" s="167">
        <v>0</v>
      </c>
      <c r="F24" s="167">
        <v>0</v>
      </c>
      <c r="G24" s="167">
        <v>2.5641025641025599</v>
      </c>
    </row>
    <row r="25" spans="1:7" s="1" customFormat="1" ht="12.75" customHeight="1" x14ac:dyDescent="0.2">
      <c r="A25" s="97">
        <v>23</v>
      </c>
      <c r="B25" s="167">
        <v>0</v>
      </c>
      <c r="C25" s="167">
        <v>0</v>
      </c>
      <c r="D25" s="167">
        <v>0</v>
      </c>
      <c r="E25" s="167">
        <v>0</v>
      </c>
      <c r="F25" s="167">
        <v>0</v>
      </c>
      <c r="G25" s="167">
        <v>2.5641025641025599</v>
      </c>
    </row>
    <row r="26" spans="1:7" s="1" customFormat="1" ht="12.75" customHeight="1" x14ac:dyDescent="0.2">
      <c r="A26" s="97">
        <v>24</v>
      </c>
      <c r="B26" s="167">
        <v>0</v>
      </c>
      <c r="C26" s="167">
        <v>0</v>
      </c>
      <c r="D26" s="167">
        <v>0</v>
      </c>
      <c r="E26" s="167">
        <v>0</v>
      </c>
      <c r="F26" s="167">
        <v>0</v>
      </c>
      <c r="G26" s="167">
        <v>2.5641025641025599</v>
      </c>
    </row>
    <row r="27" spans="1:7" s="1" customFormat="1" ht="12.75" customHeight="1" x14ac:dyDescent="0.2">
      <c r="A27" s="97">
        <v>25</v>
      </c>
      <c r="B27" s="167">
        <v>0</v>
      </c>
      <c r="C27" s="167">
        <v>0</v>
      </c>
      <c r="D27" s="167">
        <v>0</v>
      </c>
      <c r="E27" s="167">
        <v>0</v>
      </c>
      <c r="F27" s="167">
        <v>0</v>
      </c>
      <c r="G27" s="167">
        <v>2.5641025641025599</v>
      </c>
    </row>
    <row r="28" spans="1:7" s="1" customFormat="1" ht="12.75" customHeight="1" x14ac:dyDescent="0.2">
      <c r="A28" s="97">
        <v>26</v>
      </c>
      <c r="B28" s="167">
        <v>0</v>
      </c>
      <c r="C28" s="167">
        <v>0</v>
      </c>
      <c r="D28" s="167">
        <v>0</v>
      </c>
      <c r="E28" s="167">
        <v>0</v>
      </c>
      <c r="F28" s="167">
        <v>0</v>
      </c>
      <c r="G28" s="167">
        <v>2.5641025641025599</v>
      </c>
    </row>
    <row r="29" spans="1:7" s="1" customFormat="1" ht="12.75" customHeight="1" x14ac:dyDescent="0.2">
      <c r="A29" s="97">
        <v>27</v>
      </c>
      <c r="B29" s="167">
        <v>0</v>
      </c>
      <c r="C29" s="167">
        <v>0</v>
      </c>
      <c r="D29" s="167">
        <v>0</v>
      </c>
      <c r="E29" s="167">
        <v>0</v>
      </c>
      <c r="F29" s="167">
        <v>0</v>
      </c>
      <c r="G29" s="167">
        <v>2.5641025641025599</v>
      </c>
    </row>
    <row r="30" spans="1:7" ht="12.75" customHeight="1" x14ac:dyDescent="0.25">
      <c r="A30" s="97">
        <v>28</v>
      </c>
      <c r="B30" s="167">
        <v>0</v>
      </c>
      <c r="C30" s="167">
        <v>0</v>
      </c>
      <c r="D30" s="167">
        <v>0</v>
      </c>
      <c r="E30" s="167">
        <v>0</v>
      </c>
      <c r="F30" s="167">
        <v>0</v>
      </c>
      <c r="G30" s="167">
        <v>2.5641025641025599</v>
      </c>
    </row>
    <row r="31" spans="1:7" ht="12.75" customHeight="1" x14ac:dyDescent="0.25">
      <c r="A31" s="97">
        <v>29</v>
      </c>
      <c r="B31" s="167">
        <v>0</v>
      </c>
      <c r="C31" s="167">
        <v>0</v>
      </c>
      <c r="D31" s="167">
        <v>0</v>
      </c>
      <c r="E31" s="167">
        <v>0</v>
      </c>
      <c r="F31" s="167">
        <v>0</v>
      </c>
      <c r="G31" s="167">
        <v>2.5641025641025599</v>
      </c>
    </row>
    <row r="32" spans="1:7" ht="12.75" customHeight="1" x14ac:dyDescent="0.25">
      <c r="A32" s="97">
        <v>30</v>
      </c>
      <c r="B32" s="167">
        <v>0</v>
      </c>
      <c r="C32" s="167">
        <v>0</v>
      </c>
      <c r="D32" s="167">
        <v>0</v>
      </c>
      <c r="E32" s="167">
        <v>0</v>
      </c>
      <c r="F32" s="167">
        <v>0</v>
      </c>
      <c r="G32" s="167">
        <v>2.5641025641025599</v>
      </c>
    </row>
    <row r="33" spans="1:7" ht="12.75" customHeight="1" x14ac:dyDescent="0.25">
      <c r="A33" s="97">
        <v>31</v>
      </c>
      <c r="B33" s="167">
        <v>0</v>
      </c>
      <c r="C33" s="167">
        <v>0</v>
      </c>
      <c r="D33" s="167">
        <v>0</v>
      </c>
      <c r="E33" s="167">
        <v>0</v>
      </c>
      <c r="F33" s="167">
        <v>0</v>
      </c>
      <c r="G33" s="167">
        <v>2.5641025641025599</v>
      </c>
    </row>
    <row r="34" spans="1:7" ht="12.75" customHeight="1" x14ac:dyDescent="0.25">
      <c r="A34" s="97">
        <v>32</v>
      </c>
      <c r="B34" s="167">
        <v>0</v>
      </c>
      <c r="C34" s="167">
        <v>0</v>
      </c>
      <c r="D34" s="167">
        <v>0</v>
      </c>
      <c r="E34" s="167">
        <v>0</v>
      </c>
      <c r="F34" s="167">
        <v>0</v>
      </c>
      <c r="G34" s="167">
        <v>2.5641025641025599</v>
      </c>
    </row>
    <row r="35" spans="1:7" ht="12.75" customHeight="1" x14ac:dyDescent="0.25">
      <c r="A35" s="97">
        <v>33</v>
      </c>
      <c r="B35" s="167">
        <v>0</v>
      </c>
      <c r="C35" s="167">
        <v>0</v>
      </c>
      <c r="D35" s="167">
        <v>0</v>
      </c>
      <c r="E35" s="167">
        <v>0</v>
      </c>
      <c r="F35" s="167">
        <v>0</v>
      </c>
      <c r="G35" s="167">
        <v>2.5641025641025599</v>
      </c>
    </row>
    <row r="36" spans="1:7" ht="12.75" customHeight="1" x14ac:dyDescent="0.25">
      <c r="A36" s="97">
        <v>34</v>
      </c>
      <c r="B36" s="167">
        <v>0</v>
      </c>
      <c r="C36" s="167">
        <v>0</v>
      </c>
      <c r="D36" s="167">
        <v>0</v>
      </c>
      <c r="E36" s="167">
        <v>0</v>
      </c>
      <c r="F36" s="167">
        <v>0</v>
      </c>
      <c r="G36" s="167">
        <v>2.5641025641025599</v>
      </c>
    </row>
    <row r="37" spans="1:7" ht="12.75" customHeight="1" x14ac:dyDescent="0.25">
      <c r="A37" s="97">
        <v>35</v>
      </c>
      <c r="B37" s="167">
        <v>0</v>
      </c>
      <c r="C37" s="167">
        <v>0</v>
      </c>
      <c r="D37" s="167">
        <v>0</v>
      </c>
      <c r="E37" s="167">
        <v>0</v>
      </c>
      <c r="F37" s="167">
        <v>0</v>
      </c>
      <c r="G37" s="167">
        <v>2.5641025641025599</v>
      </c>
    </row>
    <row r="38" spans="1:7" ht="12.75" customHeight="1" x14ac:dyDescent="0.25">
      <c r="A38" s="97">
        <v>36</v>
      </c>
      <c r="B38" s="167">
        <v>0</v>
      </c>
      <c r="C38" s="167">
        <v>0</v>
      </c>
      <c r="D38" s="167">
        <v>0</v>
      </c>
      <c r="E38" s="167">
        <v>0</v>
      </c>
      <c r="F38" s="167">
        <v>0</v>
      </c>
      <c r="G38" s="167">
        <v>2.5641025641025599</v>
      </c>
    </row>
    <row r="39" spans="1:7" ht="12.75" customHeight="1" x14ac:dyDescent="0.25">
      <c r="A39" s="97">
        <v>37</v>
      </c>
      <c r="B39" s="167">
        <v>0</v>
      </c>
      <c r="C39" s="167">
        <v>0</v>
      </c>
      <c r="D39" s="167">
        <v>0</v>
      </c>
      <c r="E39" s="167">
        <v>0</v>
      </c>
      <c r="F39" s="167">
        <v>0</v>
      </c>
      <c r="G39" s="167">
        <v>2.5641025641025599</v>
      </c>
    </row>
    <row r="40" spans="1:7" ht="12.75" customHeight="1" x14ac:dyDescent="0.25">
      <c r="A40" s="97">
        <v>38</v>
      </c>
      <c r="B40" s="167">
        <v>0</v>
      </c>
      <c r="C40" s="167">
        <v>0</v>
      </c>
      <c r="D40" s="167">
        <v>0</v>
      </c>
      <c r="E40" s="167">
        <v>0</v>
      </c>
      <c r="F40" s="167">
        <v>0</v>
      </c>
      <c r="G40" s="167">
        <v>2.5641025641025599</v>
      </c>
    </row>
    <row r="41" spans="1:7" ht="12.75" customHeight="1" x14ac:dyDescent="0.25">
      <c r="A41" s="97">
        <v>39</v>
      </c>
      <c r="B41" s="167">
        <v>0</v>
      </c>
      <c r="C41" s="167">
        <v>0</v>
      </c>
      <c r="D41" s="167">
        <v>0</v>
      </c>
      <c r="E41" s="167">
        <v>0</v>
      </c>
      <c r="F41" s="167">
        <v>0</v>
      </c>
      <c r="G41" s="167">
        <v>2.5641025641025599</v>
      </c>
    </row>
    <row r="42" spans="1:7" ht="12.75" customHeight="1" x14ac:dyDescent="0.25">
      <c r="A42" s="98">
        <v>40</v>
      </c>
      <c r="B42" s="168">
        <v>0</v>
      </c>
      <c r="C42" s="168">
        <v>0</v>
      </c>
      <c r="D42" s="168">
        <v>0</v>
      </c>
      <c r="E42" s="168">
        <v>0</v>
      </c>
      <c r="F42" s="168">
        <v>0</v>
      </c>
      <c r="G42" s="168">
        <f>2.56410256410256*0.5</f>
        <v>1.2820512820512799</v>
      </c>
    </row>
    <row r="43" spans="1:7" x14ac:dyDescent="0.25">
      <c r="A43" s="95" t="s">
        <v>186</v>
      </c>
      <c r="B43" s="95"/>
      <c r="C43" s="95"/>
      <c r="D43" s="95"/>
      <c r="E43" s="95"/>
      <c r="F43" s="95"/>
      <c r="G43" s="95"/>
    </row>
    <row r="44" spans="1:7" x14ac:dyDescent="0.25">
      <c r="A44" s="95" t="s">
        <v>92</v>
      </c>
      <c r="B44" s="95"/>
      <c r="C44" s="95"/>
      <c r="D44" s="95"/>
      <c r="E44" s="95"/>
      <c r="F44" s="95"/>
      <c r="G44" s="95"/>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274</vt:i4>
      </vt:variant>
    </vt:vector>
  </HeadingPairs>
  <TitlesOfParts>
    <vt:vector size="277"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cf_capacity_payment</vt:lpstr>
      <vt:lpstr>cf_curtailment_value</vt:lpstr>
      <vt:lpstr>cf_disbursement_debtservice</vt:lpstr>
      <vt:lpstr>cf_energy_net</vt:lpstr>
      <vt:lpstr>cf_energy_purchases</vt:lpstr>
      <vt:lpstr>cf_energy_sales</vt:lpstr>
      <vt:lpstr>cf_energy_value</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cf_ppa_price</vt:lpstr>
      <vt:lpstr>cf_recapitalization</vt:lpstr>
      <vt:lpstr>cf_reserve_debtservice</vt:lpstr>
      <vt:lpstr>cf_thermal_value</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cost_other_financing</vt:lpstr>
      <vt:lpstr>CostDebtUpfront</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dscr_limit_debt_fraction</vt:lpstr>
      <vt:lpstr>dscr_maximum_debt_fraction</vt:lpstr>
      <vt:lpstr>dscr_reserve_months</vt:lpstr>
      <vt:lpstr>elec_cost_with_system</vt:lpstr>
      <vt:lpstr>elec_cost_without_system</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flip_target_year</vt:lpstr>
      <vt:lpstr>fuelcell_annual_energy_discharged</vt:lpstr>
      <vt:lpstr>FuelCellFuel</vt:lpstr>
      <vt:lpstr>host_nominal_discount_rate</vt:lpstr>
      <vt:lpstr>host_real_discount_rate</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IRRTarget</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ppa_escalation</vt:lpstr>
      <vt:lpstr>PPAPriceInput</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state_tax_rate</vt:lpstr>
      <vt:lpstr>system_capacity</vt:lpstr>
      <vt:lpstr>system_heat_rate</vt:lpstr>
      <vt:lpstr>term_int_rate</vt:lpstr>
      <vt:lpstr>term_tenor</vt:lpstr>
      <vt:lpstr>TODMultipliersApply</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2014-09-26T22:58:18Z</dcterms:created>
  <dcterms:modified xsi:type="dcterms:W3CDTF">2023-07-20T16:50:54Z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