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showInkAnnotation="0" codeName="ThisWorkbook" defaultThemeVersion="124226"/>
  <xr:revisionPtr revIDLastSave="0" documentId="13_ncr:1_{BFCDA16B-FA9C-464E-9B70-E9477998EE80}" xr6:coauthVersionLast="47" xr6:coauthVersionMax="47" xr10:uidLastSave="{00000000-0000-0000-0000-000000000000}"/>
  <bookViews>
    <workbookView xWindow="8160" yWindow="1050" windowWidth="10725" windowHeight="12195" tabRatio="734" xr2:uid="{00000000-000D-0000-FFFF-FFFF00000000}"/>
  </bookViews>
  <sheets>
    <sheet name="Inputs" sheetId="1" r:id="rId1"/>
    <sheet name="Cash Flow" sheetId="7" r:id="rId2"/>
    <sheet name="Depreciation Schedules" sheetId="4" r:id="rId3"/>
  </sheets>
  <definedNames>
    <definedName name="analysis_period">Inputs!$C$41</definedName>
    <definedName name="AnnualCSCostRecurringCapacity">Inputs!$D$183</definedName>
    <definedName name="AnnualCSCostRecurringFixed">Inputs!$D$182</definedName>
    <definedName name="AnnualCSCostRecurringGeneration">Inputs!$D$184</definedName>
    <definedName name="AnnualLandLease">Inputs!$D$180</definedName>
    <definedName name="AnnualOMCapacity">Inputs!$D$160</definedName>
    <definedName name="AnnualOMFixed">Inputs!$D$159</definedName>
    <definedName name="AnnualOMProduction">Inputs!$D$161</definedName>
    <definedName name="AnnualPBIFederal">Inputs!$D$222</definedName>
    <definedName name="AnnualPBIOther">Inputs!$D$225</definedName>
    <definedName name="AnnualPBIState">Inputs!$D$223</definedName>
    <definedName name="AnnualPBIUtility">Inputs!$D$224</definedName>
    <definedName name="AnnualPTCFederal">Inputs!$D$227</definedName>
    <definedName name="AnnualPTCState">Inputs!$D$228</definedName>
    <definedName name="AnnualSubscriber1BillCreditRate">Inputs!$D$196</definedName>
    <definedName name="AnnualSubscriber1PaymentAnnual">Inputs!$D$201</definedName>
    <definedName name="AnnualSubscriber1PaymentGeneration">Inputs!$D$206</definedName>
    <definedName name="AnnualSubscriber1Share">Inputs!$D$186</definedName>
    <definedName name="AnnualSubscriber2BillCreditRate">Inputs!$D$197</definedName>
    <definedName name="AnnualSubscriber2PaymentAnnual">Inputs!$D$202</definedName>
    <definedName name="AnnualSubscriber2PaymentGeneration">Inputs!$D$207</definedName>
    <definedName name="AnnualSubscriber2Share">Inputs!$D$187</definedName>
    <definedName name="AnnualSubscriber3BillCreditRate">Inputs!$D$198</definedName>
    <definedName name="AnnualSubscriber3PaymentAnnual">Inputs!$D$203</definedName>
    <definedName name="AnnualSubscriber3PaymentGeneration">Inputs!$D$208</definedName>
    <definedName name="AnnualSubscriber3Share">Inputs!$D$188</definedName>
    <definedName name="AnnualSubscriber4BillCreditRate">Inputs!$D$199</definedName>
    <definedName name="AnnualSubscriber4PaymentAnnual">Inputs!$D$204</definedName>
    <definedName name="AnnualSubscriber4PaymentGeneration">Inputs!$D$209</definedName>
    <definedName name="AnnualSubscriber4Share">Inputs!$D$189</definedName>
    <definedName name="AnnualTaxFederal">Inputs!$C$213</definedName>
    <definedName name="AnnualTaxState">Inputs!$C$212</definedName>
    <definedName name="AnnualUnsubscribedPaymentGeneration">Inputs!$D$210</definedName>
    <definedName name="batt_annual_discharge_energy">Inputs!$C$156</definedName>
    <definedName name="cbi_fed_amount">Inputs!$C$128</definedName>
    <definedName name="cbi_fed_deprbas_fed">Inputs!$G$128</definedName>
    <definedName name="cbi_fed_deprbas_sta">Inputs!$H$128</definedName>
    <definedName name="cbi_fed_maxvalue">Inputs!$D$128</definedName>
    <definedName name="cbi_fed_tax_fed">Inputs!$E$128</definedName>
    <definedName name="cbi_fed_tax_sta">Inputs!$F$128</definedName>
    <definedName name="cbi_oth_amount">Inputs!$C$131</definedName>
    <definedName name="cbi_oth_deprbas_fed">Inputs!$G$131</definedName>
    <definedName name="cbi_oth_deprbas_sta">Inputs!$H$131</definedName>
    <definedName name="cbi_oth_maxvalue">Inputs!$D$131</definedName>
    <definedName name="cbi_oth_tax_fed">Inputs!$E$131</definedName>
    <definedName name="cbi_oth_tax_sta">Inputs!$F$131</definedName>
    <definedName name="cbi_sta_amount">Inputs!$C$129</definedName>
    <definedName name="cbi_sta_deprbas_fed">Inputs!$G$129</definedName>
    <definedName name="cbi_sta_deprbas_sta">Inputs!$H$129</definedName>
    <definedName name="cbi_sta_maxvalue">Inputs!$D$129</definedName>
    <definedName name="cbi_sta_tax_fed">Inputs!$E$129</definedName>
    <definedName name="cbi_sta_tax_sta">Inputs!$F$129</definedName>
    <definedName name="cbi_uti_amount">Inputs!$C$130</definedName>
    <definedName name="cbi_uti_deprbas_fed">Inputs!$G$130</definedName>
    <definedName name="cbi_uti_deprbas_sta">Inputs!$H$130</definedName>
    <definedName name="cbi_uti_maxvalue">Inputs!$D$130</definedName>
    <definedName name="cbi_uti_tax_fed">Inputs!$E$130</definedName>
    <definedName name="cbi_uti_tax_sta">Inputs!$F$130</definedName>
    <definedName name="cf_annual_cost_lcos">Inputs!$C$238</definedName>
    <definedName name="cf_annual_discharge_lcos">Inputs!$C$239</definedName>
    <definedName name="cf_battery_replacement_cost">Inputs!$C$166</definedName>
    <definedName name="cf_disbursement_debtservice">Inputs!$C$233</definedName>
    <definedName name="cf_energy_net">Inputs!$C$154</definedName>
    <definedName name="cf_energy_purchases">Inputs!$C$153</definedName>
    <definedName name="cf_energy_sales">Inputs!$C$152</definedName>
    <definedName name="cf_energy_without_battery">Inputs!$C$155</definedName>
    <definedName name="cf_fuelcell_replacement_cost">Inputs!$C$171</definedName>
    <definedName name="cf_funding_debtservice">Inputs!$C$232</definedName>
    <definedName name="cf_om_capacity1_expense">Inputs!$C$164</definedName>
    <definedName name="cf_om_capacity2_expense">Inputs!$C$169</definedName>
    <definedName name="cf_om_fixed1_expense">Inputs!$C$163</definedName>
    <definedName name="cf_om_fixed2_expense">Inputs!$C$168</definedName>
    <definedName name="cf_om_fuel_expense">Inputs!$C$174</definedName>
    <definedName name="cf_om_opt_fuel_1_expense">Inputs!$C$175</definedName>
    <definedName name="cf_om_opt_fuel_2_expense">Inputs!$C$176</definedName>
    <definedName name="cf_om_production1_expense">Inputs!$C$165</definedName>
    <definedName name="cf_om_production2_expense">Inputs!$C$170</definedName>
    <definedName name="cf_recapitalization">Inputs!$C$178</definedName>
    <definedName name="cf_reserve_debtservice">Inputs!$C$234</definedName>
    <definedName name="cf_subscriber1_share_fraction">Inputs!$C$191</definedName>
    <definedName name="cf_subscriber2_share_fraction">Inputs!$C$192</definedName>
    <definedName name="cf_subscriber3_share_fraction">Inputs!$C$193</definedName>
    <definedName name="cf_subscriber4_share_fraction">Inputs!$C$194</definedName>
    <definedName name="cf_utility_bill">Inputs!$C$230</definedName>
    <definedName name="const_per_interest_rate1">Inputs!$F$83</definedName>
    <definedName name="const_per_interest_rate2">Inputs!$F$84</definedName>
    <definedName name="const_per_interest_rate3">Inputs!$F$85</definedName>
    <definedName name="const_per_interest_rate4">Inputs!$F$86</definedName>
    <definedName name="const_per_interest_rate5">Inputs!$F$87</definedName>
    <definedName name="const_per_months1">Inputs!$E$83</definedName>
    <definedName name="const_per_months2">Inputs!$E$84</definedName>
    <definedName name="const_per_months3">Inputs!$E$85</definedName>
    <definedName name="const_per_months4">Inputs!$E$86</definedName>
    <definedName name="const_per_months5">Inputs!$E$87</definedName>
    <definedName name="const_per_percent1">Inputs!$C$83</definedName>
    <definedName name="const_per_percent2">Inputs!$C$84</definedName>
    <definedName name="const_per_percent3">Inputs!$C$85</definedName>
    <definedName name="const_per_percent4">Inputs!$C$86</definedName>
    <definedName name="const_per_percent5">Inputs!$C$87</definedName>
    <definedName name="const_per_upfront_rate1">Inputs!$D$83</definedName>
    <definedName name="const_per_upfront_rate2">Inputs!$D$84</definedName>
    <definedName name="const_per_upfront_rate3">Inputs!$D$85</definedName>
    <definedName name="const_per_upfront_rate4">Inputs!$D$86</definedName>
    <definedName name="const_per_upfront_rate5">Inputs!$D$87</definedName>
    <definedName name="construction_financing_cost">Inputs!$C$79</definedName>
    <definedName name="cost_debt_closing">Inputs!$C$71</definedName>
    <definedName name="cost_debt_fee">Inputs!$C$72</definedName>
    <definedName name="cost_other_financing">Inputs!$C$76</definedName>
    <definedName name="CostDebtUpfront">Inputs!$C$73</definedName>
    <definedName name="cs_cost_recurring_capacity">Inputs!$C$26</definedName>
    <definedName name="cs_cost_recurring_capacity_escal">Inputs!$C$27</definedName>
    <definedName name="cs_cost_recurring_fixed">Inputs!$C$24</definedName>
    <definedName name="cs_cost_recurring_fixed_escal">Inputs!$C$25</definedName>
    <definedName name="cs_cost_recurring_generation">Inputs!$C$28</definedName>
    <definedName name="cs_cost_recurring_generation_escal">Inputs!$C$29</definedName>
    <definedName name="cs_cost_upfront">Inputs!$C$22</definedName>
    <definedName name="cs_cost_upfront_per_capacity">Inputs!$C$23</definedName>
    <definedName name="DebtPayment">Inputs!$C$66</definedName>
    <definedName name="DebtPercent">Inputs!$C$61</definedName>
    <definedName name="DebtServiceCoverageRatio">Inputs!$C$63</definedName>
    <definedName name="depr_alloc_custom_percent">Inputs!$C$146</definedName>
    <definedName name="depr_alloc_macrs_15_percent">Inputs!$C$141</definedName>
    <definedName name="depr_alloc_macrs_5_percent">Inputs!$C$140</definedName>
    <definedName name="depr_alloc_sl_15_percent">Inputs!$C$143</definedName>
    <definedName name="depr_alloc_sl_20_percent">Inputs!$C$144</definedName>
    <definedName name="depr_alloc_sl_39_percent">Inputs!$C$145</definedName>
    <definedName name="depr_alloc_sl_5_percent">Inputs!$C$142</definedName>
    <definedName name="depr_bonus_fed">Inputs!$D$147</definedName>
    <definedName name="depr_bonus_fed_custom">Inputs!$D$146</definedName>
    <definedName name="depr_bonus_fed_macrs_15">Inputs!$D$141</definedName>
    <definedName name="depr_bonus_fed_macrs_5">Inputs!$D$140</definedName>
    <definedName name="depr_bonus_fed_sl_15">Inputs!$D$143</definedName>
    <definedName name="depr_bonus_fed_sl_20">Inputs!$D$144</definedName>
    <definedName name="depr_bonus_fed_sl_39">Inputs!$D$145</definedName>
    <definedName name="depr_bonus_fed_sl_5">Inputs!$D$142</definedName>
    <definedName name="depr_bonus_sta">Inputs!$E$147</definedName>
    <definedName name="depr_bonus_sta_custom">Inputs!$E$146</definedName>
    <definedName name="depr_bonus_sta_macrs_15">Inputs!$E$141</definedName>
    <definedName name="depr_bonus_sta_macrs_5">Inputs!$E$140</definedName>
    <definedName name="depr_bonus_sta_sl_15">Inputs!$E$143</definedName>
    <definedName name="depr_bonus_sta_sl_20">Inputs!$E$144</definedName>
    <definedName name="depr_bonus_sta_sl_39">Inputs!$E$145</definedName>
    <definedName name="depr_bonus_sta_sl_5">Inputs!$E$142</definedName>
    <definedName name="depr_custom_schedule">Inputs!$D$236</definedName>
    <definedName name="depr_itc_fed_custom">Inputs!$F$146</definedName>
    <definedName name="depr_itc_fed_macrs_15">Inputs!$F$141</definedName>
    <definedName name="depr_itc_fed_macrs_5">Inputs!$F$140</definedName>
    <definedName name="depr_itc_fed_sl_15">Inputs!$F$143</definedName>
    <definedName name="depr_itc_fed_sl_20">Inputs!$F$144</definedName>
    <definedName name="depr_itc_fed_sl_39">Inputs!$F$145</definedName>
    <definedName name="depr_itc_fed_sl_5">Inputs!$F$142</definedName>
    <definedName name="depr_itc_sta_custom">Inputs!$G$146</definedName>
    <definedName name="depr_itc_sta_macrs_15">Inputs!$G$141</definedName>
    <definedName name="depr_itc_sta_macrs_5">Inputs!$G$140</definedName>
    <definedName name="depr_itc_sta_sl_15">Inputs!$G$143</definedName>
    <definedName name="depr_itc_sta_sl_20">Inputs!$G$144</definedName>
    <definedName name="depr_itc_sta_sl_39">Inputs!$G$145</definedName>
    <definedName name="depr_itc_sta_sl_5">Inputs!$G$142</definedName>
    <definedName name="dscr_limit_debt_fraction">Inputs!$C$64</definedName>
    <definedName name="dscr_maximum_debt_fraction">Inputs!$C$65</definedName>
    <definedName name="dscr_reserve_months">Inputs!$C$93</definedName>
    <definedName name="equip_reserve_depr_fed">Inputs!$C$100</definedName>
    <definedName name="equip_reserve_depr_sta">Inputs!$C$101</definedName>
    <definedName name="equip1_reserve_cost">Inputs!$C$96</definedName>
    <definedName name="equip1_reserve_freq">Inputs!$E$96</definedName>
    <definedName name="equip2_reserve_cost">Inputs!$C$97</definedName>
    <definedName name="equip2_reserve_freq">Inputs!$E$97</definedName>
    <definedName name="equip3_reserve_cost">Inputs!$C$98</definedName>
    <definedName name="equip3_reserve_freq">Inputs!$E$98</definedName>
    <definedName name="federal_tax_rate">Inputs!$C$46</definedName>
    <definedName name="fuelcell_annual_energy_discharged">Inputs!$C$157</definedName>
    <definedName name="FuelCellFuel">Inputs!$C$172</definedName>
    <definedName name="ibi_fed_amount">Inputs!$C$118</definedName>
    <definedName name="ibi_fed_amount_deprbas_fed">Inputs!$G$118</definedName>
    <definedName name="ibi_fed_amount_deprbas_sta">Inputs!$H$118</definedName>
    <definedName name="ibi_fed_amount_tax_fed">Inputs!$E$118</definedName>
    <definedName name="ibi_fed_amount_tax_sta">Inputs!$F$118</definedName>
    <definedName name="ibi_fed_percent">Inputs!$C$123</definedName>
    <definedName name="ibi_fed_percent_deprbas_fed">Inputs!$G$123</definedName>
    <definedName name="ibi_fed_percent_deprbas_sta">Inputs!$H$123</definedName>
    <definedName name="ibi_fed_percent_maxvalue">Inputs!$D$123</definedName>
    <definedName name="ibi_fed_percent_tax_fed">Inputs!$E$123</definedName>
    <definedName name="ibi_fed_percent_tax_sta">Inputs!$F$123</definedName>
    <definedName name="ibi_oth_amount">Inputs!$C$121</definedName>
    <definedName name="ibi_oth_amount_deprbas_fed">Inputs!$G$121</definedName>
    <definedName name="ibi_oth_amount_deprbas_sta">Inputs!$H$121</definedName>
    <definedName name="ibi_oth_amount_tax_fed">Inputs!$E$121</definedName>
    <definedName name="ibi_oth_amount_tax_sta">Inputs!$F$121</definedName>
    <definedName name="ibi_oth_percent">Inputs!$C$126</definedName>
    <definedName name="ibi_oth_percent_deprbas_fed">Inputs!$G$126</definedName>
    <definedName name="ibi_oth_percent_deprbas_sta">Inputs!$H$126</definedName>
    <definedName name="ibi_oth_percent_maxvalue">Inputs!$D$126</definedName>
    <definedName name="ibi_oth_percent_tax_fed">Inputs!$E$126</definedName>
    <definedName name="ibi_oth_percent_tax_sta">Inputs!$F$126</definedName>
    <definedName name="ibi_sta_amount">Inputs!$C$119</definedName>
    <definedName name="ibi_sta_amount_deprbas_fed">Inputs!$G$119</definedName>
    <definedName name="ibi_sta_amount_deprbas_sta">Inputs!$H$119</definedName>
    <definedName name="ibi_sta_amount_tax_fed">Inputs!$E$119</definedName>
    <definedName name="ibi_sta_amount_tax_sta">Inputs!$F$119</definedName>
    <definedName name="ibi_sta_percent">Inputs!$C$124</definedName>
    <definedName name="ibi_sta_percent_deprbas_fed">Inputs!$G$124</definedName>
    <definedName name="ibi_sta_percent_deprbas_sta">Inputs!$H$124</definedName>
    <definedName name="ibi_sta_percent_maxvalue">Inputs!$D$124</definedName>
    <definedName name="ibi_sta_percent_tax_fed">Inputs!$E$124</definedName>
    <definedName name="ibi_sta_percent_tax_sta">Inputs!$F$124</definedName>
    <definedName name="ibi_uti_amount">Inputs!$C$120</definedName>
    <definedName name="ibi_uti_amount_deprbas_fed">Inputs!$G$120</definedName>
    <definedName name="ibi_uti_amount_deprbas_sta">Inputs!$H$120</definedName>
    <definedName name="ibi_uti_amount_tax_fed">Inputs!$E$120</definedName>
    <definedName name="ibi_uti_amount_tax_sta">Inputs!$F$120</definedName>
    <definedName name="ibi_uti_percent">Inputs!$C$125</definedName>
    <definedName name="ibi_uti_percent_deprbas_fed">Inputs!$G$125</definedName>
    <definedName name="ibi_uti_percent_deprbas_sta">Inputs!$H$125</definedName>
    <definedName name="ibi_uti_percent_maxvalue">Inputs!$D$125</definedName>
    <definedName name="ibi_uti_percent_tax_fed">Inputs!$E$125</definedName>
    <definedName name="ibi_uti_percent_tax_sta">Inputs!$F$125</definedName>
    <definedName name="inflation_rate">Inputs!$C$42</definedName>
    <definedName name="insurance_rate">Inputs!$C$49</definedName>
    <definedName name="itc_fed_amount">Inputs!$D$215</definedName>
    <definedName name="itc_fed_amount_deprbas_fed">Inputs!$E$106</definedName>
    <definedName name="itc_fed_amount_deprbas_sta">Inputs!$F$106</definedName>
    <definedName name="itc_fed_percent">Inputs!$D$217</definedName>
    <definedName name="itc_fed_percent_deprbas_fed">Inputs!$E$109</definedName>
    <definedName name="itc_fed_percent_deprbas_sta">Inputs!$F$109</definedName>
    <definedName name="itc_fed_percent_maxvalue">Inputs!$D$218</definedName>
    <definedName name="itc_sta_amount">Inputs!$D$216</definedName>
    <definedName name="itc_sta_amount_deprbas_fed">Inputs!$E$107</definedName>
    <definedName name="itc_sta_amount_deprbas_sta">Inputs!$F$107</definedName>
    <definedName name="itc_sta_percent">Inputs!$D$219</definedName>
    <definedName name="itc_sta_percent_deprbas_fed">Inputs!$E$110</definedName>
    <definedName name="itc_sta_percent_deprbas_sta">Inputs!$F$110</definedName>
    <definedName name="itc_sta_percent_maxvalue">Inputs!$D$220</definedName>
    <definedName name="loan_moratorium">Inputs!$C$69</definedName>
    <definedName name="months_receivables_reserve">Inputs!$C$94</definedName>
    <definedName name="months_working_reserve">Inputs!$C$92</definedName>
    <definedName name="MortgageSizeOfDebt">Inputs!$C$62</definedName>
    <definedName name="NominalDiscountRate">Inputs!$C$44</definedName>
    <definedName name="om_capacity">Inputs!$C$11</definedName>
    <definedName name="om_capacity_escal">Inputs!$C$12</definedName>
    <definedName name="om_fixed">Inputs!$C$9</definedName>
    <definedName name="om_fixed_escal">Inputs!$C$10</definedName>
    <definedName name="om_land_lease">Inputs!$C$18</definedName>
    <definedName name="om_land_lease_escal">Inputs!$C$19</definedName>
    <definedName name="om_production">Inputs!$C$13</definedName>
    <definedName name="om_production_escal">Inputs!$C$14</definedName>
    <definedName name="pbi_fed_amount">Inputs!$C$133</definedName>
    <definedName name="pbi_fed_escal">Inputs!$E$133</definedName>
    <definedName name="pbi_fed_for_ds">Inputs!$H$133</definedName>
    <definedName name="pbi_fed_tax_fed">Inputs!$F$133</definedName>
    <definedName name="pbi_fed_tax_sta">Inputs!$G$133</definedName>
    <definedName name="pbi_fed_term">Inputs!$D$133</definedName>
    <definedName name="pbi_oth_amount">Inputs!$C$136</definedName>
    <definedName name="pbi_oth_escal">Inputs!$E$136</definedName>
    <definedName name="pbi_oth_for_ds">Inputs!$H$136</definedName>
    <definedName name="pbi_oth_tax_fed">Inputs!$F$136</definedName>
    <definedName name="pbi_oth_tax_sta">Inputs!$G$136</definedName>
    <definedName name="pbi_oth_term">Inputs!$D$136</definedName>
    <definedName name="pbi_sta_amount">Inputs!$C$134</definedName>
    <definedName name="pbi_sta_escal">Inputs!$E$134</definedName>
    <definedName name="pbi_sta_for_ds">Inputs!$H$134</definedName>
    <definedName name="pbi_sta_tax_fed">Inputs!$F$134</definedName>
    <definedName name="pbi_sta_tax_sta">Inputs!$G$134</definedName>
    <definedName name="pbi_sta_term">Inputs!$D$134</definedName>
    <definedName name="pbi_uti_amount">Inputs!$C$135</definedName>
    <definedName name="pbi_uti_escal">Inputs!$E$135</definedName>
    <definedName name="pbi_uti_for_ds">Inputs!$H$135</definedName>
    <definedName name="pbi_uti_tax_fed">Inputs!$F$135</definedName>
    <definedName name="pbi_uti_tax_sta">Inputs!$G$135</definedName>
    <definedName name="pbi_uti_term">Inputs!$D$135</definedName>
    <definedName name="prop_tax_assessed_decline">Inputs!$C$53</definedName>
    <definedName name="prop_tax_cost_assessed_percent">Inputs!$C$51</definedName>
    <definedName name="property_tax_rate">Inputs!$C$54</definedName>
    <definedName name="PropertyTaxAssessedValue">Inputs!$C$52</definedName>
    <definedName name="ptc_fed_amount">Inputs!$C$112</definedName>
    <definedName name="ptc_fed_escal">Inputs!$E$112</definedName>
    <definedName name="ptc_fed_term">Inputs!$D$112</definedName>
    <definedName name="ptc_sta_amount">Inputs!$C$113</definedName>
    <definedName name="ptc_sta_escal">Inputs!$E$113</definedName>
    <definedName name="ptc_sta_term">Inputs!$D$113</definedName>
    <definedName name="real_discount_rate">Inputs!$C$43</definedName>
    <definedName name="reserves_interest">Inputs!$C$91</definedName>
    <definedName name="sales_tax_rate">Inputs!$C$48</definedName>
    <definedName name="salvage_percentage">Inputs!$C$56</definedName>
    <definedName name="solver_adj" localSheetId="0" hidden="1">Inputs!#REF!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Inputs!#REF!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0.1</definedName>
    <definedName name="state_tax_rate">Inputs!$C$47</definedName>
    <definedName name="subscriber1_bill_credit_rate">Inputs!$F$33</definedName>
    <definedName name="subscriber1_bill_credit_rate_escal">Inputs!$G$33</definedName>
    <definedName name="subscriber1_growth">Inputs!$E$33</definedName>
    <definedName name="subscriber1_name">Inputs!$B$33</definedName>
    <definedName name="subscriber1_payment_annual">Inputs!$I$33</definedName>
    <definedName name="subscriber1_payment_annual_escal">Inputs!$J$33</definedName>
    <definedName name="subscriber1_payment_generation">Inputs!$K$33</definedName>
    <definedName name="subscriber1_payment_generation_escal">Inputs!$L$33</definedName>
    <definedName name="subscriber1_payment_upfront">Inputs!$H$33</definedName>
    <definedName name="subscriber1_share">Inputs!$C$33</definedName>
    <definedName name="subscriber2_bill_credit_rate">Inputs!$F$34</definedName>
    <definedName name="subscriber2_bill_credit_rate_escal">Inputs!$G$34</definedName>
    <definedName name="subscriber2_growth">Inputs!$E$34</definedName>
    <definedName name="subscriber2_name">Inputs!$B$34</definedName>
    <definedName name="subscriber2_payment_annual">Inputs!$I$34</definedName>
    <definedName name="subscriber2_payment_annual_escal">Inputs!$J$34</definedName>
    <definedName name="subscriber2_payment_generation">Inputs!$K$34</definedName>
    <definedName name="subscriber2_payment_generation_escal">Inputs!$L$34</definedName>
    <definedName name="subscriber2_payment_upfront">Inputs!$H$34</definedName>
    <definedName name="subscriber2_share">Inputs!$C$34</definedName>
    <definedName name="subscriber3_bill_credit_rate">Inputs!$F$35</definedName>
    <definedName name="subscriber3_bill_credit_rate_escal">Inputs!$G$35</definedName>
    <definedName name="subscriber3_growth">Inputs!$E$35</definedName>
    <definedName name="subscriber3_name">Inputs!$B$35</definedName>
    <definedName name="subscriber3_payment_annual">Inputs!$I$35</definedName>
    <definedName name="subscriber3_payment_annual_escal">Inputs!$J$35</definedName>
    <definedName name="subscriber3_payment_generation">Inputs!$K$35</definedName>
    <definedName name="subscriber3_payment_generation_escal">Inputs!$L$35</definedName>
    <definedName name="subscriber3_payment_upfront">Inputs!$H$35</definedName>
    <definedName name="subscriber3_share">Inputs!$C$35</definedName>
    <definedName name="subscriber4_bill_credit_rate">Inputs!$F$36</definedName>
    <definedName name="subscriber4_bill_credit_rate_escal">Inputs!$G$36</definedName>
    <definedName name="subscriber4_growth">Inputs!$E$36</definedName>
    <definedName name="subscriber4_name">Inputs!$B$36</definedName>
    <definedName name="subscriber4_payment_annual">Inputs!$I$36</definedName>
    <definedName name="subscriber4_payment_annual_escal">Inputs!$J$36</definedName>
    <definedName name="subscriber4_payment_generation">Inputs!$K$36</definedName>
    <definedName name="subscriber4_payment_generation_escal">Inputs!$L$36</definedName>
    <definedName name="subscriber4_payment_upfront">Inputs!$H$36</definedName>
    <definedName name="subscriber4_share">Inputs!$C$36</definedName>
    <definedName name="system_capacity">Inputs!$C$3</definedName>
    <definedName name="term_int_rate">Inputs!$C$70</definedName>
    <definedName name="term_tenor">Inputs!$C$68</definedName>
    <definedName name="total_installed_cost">Inputs!$C$6</definedName>
    <definedName name="total_land_area">Inputs!$C$17</definedName>
    <definedName name="unsubscribed_payment_generation">Inputs!$K$37</definedName>
    <definedName name="unsubscribed_payment_generation_escal">Inputs!$L$37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9" i="7" l="1" a="1"/>
  <c r="E599" i="7" s="1"/>
  <c r="C599" i="7"/>
  <c r="D599" i="7"/>
  <c r="F599" i="7"/>
  <c r="G599" i="7"/>
  <c r="H599" i="7"/>
  <c r="J599" i="7"/>
  <c r="K599" i="7"/>
  <c r="L599" i="7"/>
  <c r="N599" i="7"/>
  <c r="O599" i="7"/>
  <c r="P599" i="7"/>
  <c r="R599" i="7"/>
  <c r="S599" i="7"/>
  <c r="T599" i="7"/>
  <c r="V599" i="7"/>
  <c r="W599" i="7"/>
  <c r="X599" i="7"/>
  <c r="Z599" i="7"/>
  <c r="AA599" i="7"/>
  <c r="AB599" i="7"/>
  <c r="AD599" i="7"/>
  <c r="AE599" i="7"/>
  <c r="AF599" i="7"/>
  <c r="AH599" i="7"/>
  <c r="AI599" i="7"/>
  <c r="AJ599" i="7"/>
  <c r="AL599" i="7"/>
  <c r="AM599" i="7"/>
  <c r="AN599" i="7"/>
  <c r="AP599" i="7"/>
  <c r="C598" i="7" a="1"/>
  <c r="E598" i="7" s="1"/>
  <c r="C598" i="7"/>
  <c r="D598" i="7"/>
  <c r="F598" i="7"/>
  <c r="G598" i="7"/>
  <c r="H598" i="7"/>
  <c r="J598" i="7"/>
  <c r="K598" i="7"/>
  <c r="L598" i="7"/>
  <c r="N598" i="7"/>
  <c r="O598" i="7"/>
  <c r="P598" i="7"/>
  <c r="R598" i="7"/>
  <c r="S598" i="7"/>
  <c r="T598" i="7"/>
  <c r="V598" i="7"/>
  <c r="W598" i="7"/>
  <c r="X598" i="7"/>
  <c r="Z598" i="7"/>
  <c r="AA598" i="7"/>
  <c r="AB598" i="7"/>
  <c r="AD598" i="7"/>
  <c r="AE598" i="7"/>
  <c r="AF598" i="7"/>
  <c r="AH598" i="7"/>
  <c r="AI598" i="7"/>
  <c r="AJ598" i="7"/>
  <c r="AL598" i="7"/>
  <c r="AM598" i="7"/>
  <c r="AN598" i="7"/>
  <c r="AP598" i="7"/>
  <c r="C597" i="7" a="1"/>
  <c r="E597" i="7" s="1"/>
  <c r="C597" i="7"/>
  <c r="D597" i="7"/>
  <c r="F597" i="7"/>
  <c r="G597" i="7"/>
  <c r="H597" i="7"/>
  <c r="J597" i="7"/>
  <c r="K597" i="7"/>
  <c r="L597" i="7"/>
  <c r="N597" i="7"/>
  <c r="O597" i="7"/>
  <c r="P597" i="7"/>
  <c r="R597" i="7"/>
  <c r="S597" i="7"/>
  <c r="T597" i="7"/>
  <c r="V597" i="7"/>
  <c r="W597" i="7"/>
  <c r="X597" i="7"/>
  <c r="Z597" i="7"/>
  <c r="AA597" i="7"/>
  <c r="AB597" i="7"/>
  <c r="AD597" i="7"/>
  <c r="AE597" i="7"/>
  <c r="AF597" i="7"/>
  <c r="AH597" i="7"/>
  <c r="AI597" i="7"/>
  <c r="AJ597" i="7"/>
  <c r="AL597" i="7"/>
  <c r="AM597" i="7"/>
  <c r="AN597" i="7"/>
  <c r="AP597" i="7"/>
  <c r="C593" i="7" a="1"/>
  <c r="C593" i="7" s="1"/>
  <c r="C592" i="7" a="1"/>
  <c r="E592" i="7" s="1"/>
  <c r="C592" i="7"/>
  <c r="D592" i="7"/>
  <c r="F592" i="7"/>
  <c r="G592" i="7"/>
  <c r="H592" i="7"/>
  <c r="J592" i="7"/>
  <c r="K592" i="7"/>
  <c r="L592" i="7"/>
  <c r="N592" i="7"/>
  <c r="O592" i="7"/>
  <c r="P592" i="7"/>
  <c r="R592" i="7"/>
  <c r="S592" i="7"/>
  <c r="T592" i="7"/>
  <c r="V592" i="7"/>
  <c r="W592" i="7"/>
  <c r="X592" i="7"/>
  <c r="Z592" i="7"/>
  <c r="AA592" i="7"/>
  <c r="AB592" i="7"/>
  <c r="AD592" i="7"/>
  <c r="AE592" i="7"/>
  <c r="AF592" i="7"/>
  <c r="AH592" i="7"/>
  <c r="AI592" i="7"/>
  <c r="AJ592" i="7"/>
  <c r="AL592" i="7"/>
  <c r="AM592" i="7"/>
  <c r="AN592" i="7"/>
  <c r="AP592" i="7"/>
  <c r="C591" i="7" a="1"/>
  <c r="E591" i="7" s="1"/>
  <c r="C591" i="7"/>
  <c r="D591" i="7"/>
  <c r="F591" i="7"/>
  <c r="G591" i="7"/>
  <c r="H591" i="7"/>
  <c r="J591" i="7"/>
  <c r="K591" i="7"/>
  <c r="L591" i="7"/>
  <c r="N591" i="7"/>
  <c r="O591" i="7"/>
  <c r="P591" i="7"/>
  <c r="R591" i="7"/>
  <c r="S591" i="7"/>
  <c r="T591" i="7"/>
  <c r="V591" i="7"/>
  <c r="W591" i="7"/>
  <c r="X591" i="7"/>
  <c r="Z591" i="7"/>
  <c r="AA591" i="7"/>
  <c r="AB591" i="7"/>
  <c r="AD591" i="7"/>
  <c r="AE591" i="7"/>
  <c r="AF591" i="7"/>
  <c r="AH591" i="7"/>
  <c r="AI591" i="7"/>
  <c r="AJ591" i="7"/>
  <c r="AL591" i="7"/>
  <c r="AM591" i="7"/>
  <c r="AN591" i="7"/>
  <c r="AP591" i="7"/>
  <c r="D110" i="1"/>
  <c r="D109" i="1"/>
  <c r="C110" i="1"/>
  <c r="C109" i="1"/>
  <c r="C107" i="1"/>
  <c r="C106" i="1"/>
  <c r="B5" i="7" a="1"/>
  <c r="B5" i="7" s="1"/>
  <c r="B158" i="7" a="1"/>
  <c r="D158" i="7" s="1"/>
  <c r="AO599" i="7" l="1"/>
  <c r="AK599" i="7"/>
  <c r="AG599" i="7"/>
  <c r="AC599" i="7"/>
  <c r="Y599" i="7"/>
  <c r="U599" i="7"/>
  <c r="Q599" i="7"/>
  <c r="M599" i="7"/>
  <c r="I599" i="7"/>
  <c r="AO598" i="7"/>
  <c r="AK598" i="7"/>
  <c r="AG598" i="7"/>
  <c r="AC598" i="7"/>
  <c r="Y598" i="7"/>
  <c r="U598" i="7"/>
  <c r="Q598" i="7"/>
  <c r="M598" i="7"/>
  <c r="I598" i="7"/>
  <c r="AO597" i="7"/>
  <c r="AK597" i="7"/>
  <c r="AG597" i="7"/>
  <c r="AC597" i="7"/>
  <c r="Y597" i="7"/>
  <c r="U597" i="7"/>
  <c r="Q597" i="7"/>
  <c r="M597" i="7"/>
  <c r="I597" i="7"/>
  <c r="AP593" i="7"/>
  <c r="AL593" i="7"/>
  <c r="AD593" i="7"/>
  <c r="N593" i="7"/>
  <c r="AK593" i="7"/>
  <c r="AC593" i="7"/>
  <c r="U593" i="7"/>
  <c r="Q593" i="7"/>
  <c r="M593" i="7"/>
  <c r="I593" i="7"/>
  <c r="E593" i="7"/>
  <c r="AH593" i="7"/>
  <c r="Z593" i="7"/>
  <c r="V593" i="7"/>
  <c r="R593" i="7"/>
  <c r="J593" i="7"/>
  <c r="F593" i="7"/>
  <c r="AO593" i="7"/>
  <c r="AG593" i="7"/>
  <c r="Y593" i="7"/>
  <c r="AN593" i="7"/>
  <c r="AJ593" i="7"/>
  <c r="AF593" i="7"/>
  <c r="AB593" i="7"/>
  <c r="X593" i="7"/>
  <c r="T593" i="7"/>
  <c r="P593" i="7"/>
  <c r="L593" i="7"/>
  <c r="H593" i="7"/>
  <c r="D593" i="7"/>
  <c r="AM593" i="7"/>
  <c r="AI593" i="7"/>
  <c r="AE593" i="7"/>
  <c r="AA593" i="7"/>
  <c r="W593" i="7"/>
  <c r="S593" i="7"/>
  <c r="O593" i="7"/>
  <c r="K593" i="7"/>
  <c r="G593" i="7"/>
  <c r="AO592" i="7"/>
  <c r="AK592" i="7"/>
  <c r="AG592" i="7"/>
  <c r="AC592" i="7"/>
  <c r="Y592" i="7"/>
  <c r="U592" i="7"/>
  <c r="Q592" i="7"/>
  <c r="M592" i="7"/>
  <c r="I592" i="7"/>
  <c r="AO591" i="7"/>
  <c r="AK591" i="7"/>
  <c r="AG591" i="7"/>
  <c r="AC591" i="7"/>
  <c r="Y591" i="7"/>
  <c r="U591" i="7"/>
  <c r="Q591" i="7"/>
  <c r="M591" i="7"/>
  <c r="I591" i="7"/>
  <c r="AN6" i="7"/>
  <c r="AJ6" i="7"/>
  <c r="AF6" i="7"/>
  <c r="AB6" i="7"/>
  <c r="X6" i="7"/>
  <c r="T6" i="7"/>
  <c r="P6" i="7"/>
  <c r="L6" i="7"/>
  <c r="H6" i="7"/>
  <c r="D6" i="7"/>
  <c r="AO5" i="7"/>
  <c r="AK5" i="7"/>
  <c r="AG5" i="7"/>
  <c r="AC5" i="7"/>
  <c r="Y5" i="7"/>
  <c r="U5" i="7"/>
  <c r="Q5" i="7"/>
  <c r="M5" i="7"/>
  <c r="I5" i="7"/>
  <c r="E5" i="7"/>
  <c r="AI6" i="7"/>
  <c r="W6" i="7"/>
  <c r="K6" i="7"/>
  <c r="AF5" i="7"/>
  <c r="D5" i="7"/>
  <c r="AM6" i="7"/>
  <c r="AE6" i="7"/>
  <c r="AA6" i="7"/>
  <c r="S6" i="7"/>
  <c r="O6" i="7"/>
  <c r="G6" i="7"/>
  <c r="C6" i="7"/>
  <c r="AN5" i="7"/>
  <c r="AJ5" i="7"/>
  <c r="AB5" i="7"/>
  <c r="X5" i="7"/>
  <c r="T5" i="7"/>
  <c r="P5" i="7"/>
  <c r="L5" i="7"/>
  <c r="H5" i="7"/>
  <c r="AP6" i="7"/>
  <c r="AL6" i="7"/>
  <c r="AH6" i="7"/>
  <c r="AD6" i="7"/>
  <c r="Z6" i="7"/>
  <c r="V6" i="7"/>
  <c r="R6" i="7"/>
  <c r="N6" i="7"/>
  <c r="J6" i="7"/>
  <c r="F6" i="7"/>
  <c r="B6" i="7"/>
  <c r="AM5" i="7"/>
  <c r="AI5" i="7"/>
  <c r="AE5" i="7"/>
  <c r="AA5" i="7"/>
  <c r="W5" i="7"/>
  <c r="S5" i="7"/>
  <c r="O5" i="7"/>
  <c r="K5" i="7"/>
  <c r="G5" i="7"/>
  <c r="C5" i="7"/>
  <c r="C151" i="7" s="1"/>
  <c r="AO6" i="7"/>
  <c r="AK6" i="7"/>
  <c r="AG6" i="7"/>
  <c r="AC6" i="7"/>
  <c r="Y6" i="7"/>
  <c r="U6" i="7"/>
  <c r="Q6" i="7"/>
  <c r="M6" i="7"/>
  <c r="I6" i="7"/>
  <c r="E6" i="7"/>
  <c r="AP5" i="7"/>
  <c r="AL5" i="7"/>
  <c r="AH5" i="7"/>
  <c r="AD5" i="7"/>
  <c r="Z5" i="7"/>
  <c r="V5" i="7"/>
  <c r="R5" i="7"/>
  <c r="N5" i="7"/>
  <c r="J5" i="7"/>
  <c r="F5" i="7"/>
  <c r="AO159" i="7"/>
  <c r="T159" i="7"/>
  <c r="AM158" i="7"/>
  <c r="AJ159" i="7"/>
  <c r="N159" i="7"/>
  <c r="AH158" i="7"/>
  <c r="AD159" i="7"/>
  <c r="I159" i="7"/>
  <c r="AC158" i="7"/>
  <c r="Y159" i="7"/>
  <c r="D159" i="7"/>
  <c r="W158" i="7"/>
  <c r="AL159" i="7"/>
  <c r="AG159" i="7"/>
  <c r="AB159" i="7"/>
  <c r="V159" i="7"/>
  <c r="Q159" i="7"/>
  <c r="L159" i="7"/>
  <c r="F159" i="7"/>
  <c r="AP158" i="7"/>
  <c r="AK158" i="7"/>
  <c r="AE158" i="7"/>
  <c r="Z158" i="7"/>
  <c r="U158" i="7"/>
  <c r="O158" i="7"/>
  <c r="J158" i="7"/>
  <c r="E158" i="7"/>
  <c r="R158" i="7"/>
  <c r="M158" i="7"/>
  <c r="G158" i="7"/>
  <c r="B158" i="7"/>
  <c r="AN159" i="7"/>
  <c r="AH159" i="7"/>
  <c r="AC159" i="7"/>
  <c r="X159" i="7"/>
  <c r="R159" i="7"/>
  <c r="M159" i="7"/>
  <c r="H159" i="7"/>
  <c r="B159" i="7"/>
  <c r="AL158" i="7"/>
  <c r="AG158" i="7"/>
  <c r="AA158" i="7"/>
  <c r="V158" i="7"/>
  <c r="Q158" i="7"/>
  <c r="K158" i="7"/>
  <c r="F158" i="7"/>
  <c r="AP159" i="7"/>
  <c r="AK159" i="7"/>
  <c r="AF159" i="7"/>
  <c r="Z159" i="7"/>
  <c r="U159" i="7"/>
  <c r="P159" i="7"/>
  <c r="J159" i="7"/>
  <c r="E159" i="7"/>
  <c r="AO158" i="7"/>
  <c r="AI158" i="7"/>
  <c r="AD158" i="7"/>
  <c r="Y158" i="7"/>
  <c r="S158" i="7"/>
  <c r="N158" i="7"/>
  <c r="I158" i="7"/>
  <c r="C158" i="7"/>
  <c r="AM159" i="7"/>
  <c r="AI159" i="7"/>
  <c r="AE159" i="7"/>
  <c r="AA159" i="7"/>
  <c r="W159" i="7"/>
  <c r="S159" i="7"/>
  <c r="O159" i="7"/>
  <c r="K159" i="7"/>
  <c r="G159" i="7"/>
  <c r="C159" i="7"/>
  <c r="AN158" i="7"/>
  <c r="AJ158" i="7"/>
  <c r="AF158" i="7"/>
  <c r="AB158" i="7"/>
  <c r="X158" i="7"/>
  <c r="T158" i="7"/>
  <c r="P158" i="7"/>
  <c r="L158" i="7"/>
  <c r="H158" i="7"/>
  <c r="K325" i="7" l="1"/>
  <c r="K461" i="7"/>
  <c r="B56" i="7" a="1"/>
  <c r="E56" i="7" s="1"/>
  <c r="B53" i="7" a="1"/>
  <c r="C53" i="7" s="1"/>
  <c r="B49" i="7" a="1"/>
  <c r="E49" i="7" s="1"/>
  <c r="B44" i="7" a="1"/>
  <c r="B44" i="7" s="1"/>
  <c r="B8" i="7" a="1"/>
  <c r="B8" i="7" s="1"/>
  <c r="I47" i="7" l="1"/>
  <c r="J46" i="7"/>
  <c r="AE45" i="7"/>
  <c r="AG47" i="7"/>
  <c r="H45" i="7"/>
  <c r="AE46" i="7"/>
  <c r="G45" i="7"/>
  <c r="M47" i="7"/>
  <c r="G46" i="7"/>
  <c r="I44" i="7"/>
  <c r="AD47" i="7"/>
  <c r="AD46" i="7"/>
  <c r="AA45" i="7"/>
  <c r="E44" i="7"/>
  <c r="X55" i="7"/>
  <c r="V47" i="7"/>
  <c r="AP46" i="7"/>
  <c r="V46" i="7"/>
  <c r="AN45" i="7"/>
  <c r="S45" i="7"/>
  <c r="AG44" i="7"/>
  <c r="AO47" i="7"/>
  <c r="U47" i="7"/>
  <c r="AM46" i="7"/>
  <c r="R46" i="7"/>
  <c r="AM45" i="7"/>
  <c r="P45" i="7"/>
  <c r="Y44" i="7"/>
  <c r="AF52" i="7"/>
  <c r="AO51" i="7"/>
  <c r="I51" i="7"/>
  <c r="R50" i="7"/>
  <c r="AA49" i="7"/>
  <c r="T52" i="7"/>
  <c r="AC51" i="7"/>
  <c r="AL50" i="7"/>
  <c r="F50" i="7"/>
  <c r="AL47" i="7"/>
  <c r="AC47" i="7"/>
  <c r="Q47" i="7"/>
  <c r="F47" i="7"/>
  <c r="AL46" i="7"/>
  <c r="Z46" i="7"/>
  <c r="O46" i="7"/>
  <c r="F46" i="7"/>
  <c r="AI45" i="7"/>
  <c r="X45" i="7"/>
  <c r="O45" i="7"/>
  <c r="AO44" i="7"/>
  <c r="U44" i="7"/>
  <c r="P52" i="7"/>
  <c r="Y51" i="7"/>
  <c r="AH50" i="7"/>
  <c r="B50" i="7"/>
  <c r="AN55" i="7"/>
  <c r="AK47" i="7"/>
  <c r="Y47" i="7"/>
  <c r="N47" i="7"/>
  <c r="E47" i="7"/>
  <c r="AH46" i="7"/>
  <c r="W46" i="7"/>
  <c r="N46" i="7"/>
  <c r="B46" i="7"/>
  <c r="AF45" i="7"/>
  <c r="W45" i="7"/>
  <c r="K45" i="7"/>
  <c r="AK44" i="7"/>
  <c r="Q44" i="7"/>
  <c r="AJ52" i="7"/>
  <c r="D52" i="7"/>
  <c r="M51" i="7"/>
  <c r="V50" i="7"/>
  <c r="AE49" i="7"/>
  <c r="AB55" i="7"/>
  <c r="AN56" i="7"/>
  <c r="AJ56" i="7"/>
  <c r="AF56" i="7"/>
  <c r="AB56" i="7"/>
  <c r="X56" i="7"/>
  <c r="T56" i="7"/>
  <c r="P56" i="7"/>
  <c r="L56" i="7"/>
  <c r="H56" i="7"/>
  <c r="D56" i="7"/>
  <c r="AM56" i="7"/>
  <c r="AI56" i="7"/>
  <c r="AE56" i="7"/>
  <c r="AA56" i="7"/>
  <c r="W56" i="7"/>
  <c r="S56" i="7"/>
  <c r="O56" i="7"/>
  <c r="K56" i="7"/>
  <c r="G56" i="7"/>
  <c r="C56" i="7"/>
  <c r="AP56" i="7"/>
  <c r="AL56" i="7"/>
  <c r="AH56" i="7"/>
  <c r="AD56" i="7"/>
  <c r="Z56" i="7"/>
  <c r="V56" i="7"/>
  <c r="R56" i="7"/>
  <c r="N56" i="7"/>
  <c r="J56" i="7"/>
  <c r="F56" i="7"/>
  <c r="B56" i="7"/>
  <c r="AO56" i="7"/>
  <c r="AK56" i="7"/>
  <c r="AG56" i="7"/>
  <c r="AC56" i="7"/>
  <c r="Y56" i="7"/>
  <c r="U56" i="7"/>
  <c r="Q56" i="7"/>
  <c r="M56" i="7"/>
  <c r="I56" i="7"/>
  <c r="AB52" i="7"/>
  <c r="L52" i="7"/>
  <c r="AK51" i="7"/>
  <c r="U51" i="7"/>
  <c r="E51" i="7"/>
  <c r="AD50" i="7"/>
  <c r="N50" i="7"/>
  <c r="AM49" i="7"/>
  <c r="W49" i="7"/>
  <c r="AJ55" i="7"/>
  <c r="T55" i="7"/>
  <c r="AP47" i="7"/>
  <c r="AH47" i="7"/>
  <c r="Z47" i="7"/>
  <c r="R47" i="7"/>
  <c r="J47" i="7"/>
  <c r="B47" i="7"/>
  <c r="AI46" i="7"/>
  <c r="AA46" i="7"/>
  <c r="S46" i="7"/>
  <c r="K46" i="7"/>
  <c r="C46" i="7"/>
  <c r="AJ45" i="7"/>
  <c r="AB45" i="7"/>
  <c r="T45" i="7"/>
  <c r="L45" i="7"/>
  <c r="D45" i="7"/>
  <c r="AC44" i="7"/>
  <c r="M44" i="7"/>
  <c r="AN52" i="7"/>
  <c r="X52" i="7"/>
  <c r="H52" i="7"/>
  <c r="AG51" i="7"/>
  <c r="Q51" i="7"/>
  <c r="AP50" i="7"/>
  <c r="Z50" i="7"/>
  <c r="J50" i="7"/>
  <c r="AI49" i="7"/>
  <c r="K49" i="7"/>
  <c r="AF55" i="7"/>
  <c r="P55" i="7"/>
  <c r="AP55" i="7"/>
  <c r="AL55" i="7"/>
  <c r="AH55" i="7"/>
  <c r="AD55" i="7"/>
  <c r="Z55" i="7"/>
  <c r="V55" i="7"/>
  <c r="R55" i="7"/>
  <c r="N55" i="7"/>
  <c r="J55" i="7"/>
  <c r="F55" i="7"/>
  <c r="B55" i="7"/>
  <c r="AM54" i="7"/>
  <c r="AI54" i="7"/>
  <c r="AE54" i="7"/>
  <c r="AA54" i="7"/>
  <c r="W54" i="7"/>
  <c r="S54" i="7"/>
  <c r="O54" i="7"/>
  <c r="K54" i="7"/>
  <c r="G54" i="7"/>
  <c r="C54" i="7"/>
  <c r="AN53" i="7"/>
  <c r="AJ53" i="7"/>
  <c r="AF53" i="7"/>
  <c r="AB53" i="7"/>
  <c r="X53" i="7"/>
  <c r="T53" i="7"/>
  <c r="P53" i="7"/>
  <c r="L53" i="7"/>
  <c r="H53" i="7"/>
  <c r="D53" i="7"/>
  <c r="L55" i="7"/>
  <c r="H55" i="7"/>
  <c r="D55" i="7"/>
  <c r="AO54" i="7"/>
  <c r="AK54" i="7"/>
  <c r="AG54" i="7"/>
  <c r="AC54" i="7"/>
  <c r="Y54" i="7"/>
  <c r="U54" i="7"/>
  <c r="Q54" i="7"/>
  <c r="M54" i="7"/>
  <c r="I54" i="7"/>
  <c r="E54" i="7"/>
  <c r="AP53" i="7"/>
  <c r="AL53" i="7"/>
  <c r="AH53" i="7"/>
  <c r="AD53" i="7"/>
  <c r="Z53" i="7"/>
  <c r="V53" i="7"/>
  <c r="R53" i="7"/>
  <c r="N53" i="7"/>
  <c r="J53" i="7"/>
  <c r="F53" i="7"/>
  <c r="B53" i="7"/>
  <c r="AM55" i="7"/>
  <c r="AI55" i="7"/>
  <c r="AE55" i="7"/>
  <c r="AA55" i="7"/>
  <c r="W55" i="7"/>
  <c r="S55" i="7"/>
  <c r="O55" i="7"/>
  <c r="K55" i="7"/>
  <c r="G55" i="7"/>
  <c r="C55" i="7"/>
  <c r="AN54" i="7"/>
  <c r="AJ54" i="7"/>
  <c r="AF54" i="7"/>
  <c r="AB54" i="7"/>
  <c r="X54" i="7"/>
  <c r="T54" i="7"/>
  <c r="P54" i="7"/>
  <c r="L54" i="7"/>
  <c r="H54" i="7"/>
  <c r="D54" i="7"/>
  <c r="AO53" i="7"/>
  <c r="AK53" i="7"/>
  <c r="AG53" i="7"/>
  <c r="AC53" i="7"/>
  <c r="Y53" i="7"/>
  <c r="U53" i="7"/>
  <c r="Q53" i="7"/>
  <c r="M53" i="7"/>
  <c r="I53" i="7"/>
  <c r="E53" i="7"/>
  <c r="AO55" i="7"/>
  <c r="AK55" i="7"/>
  <c r="AG55" i="7"/>
  <c r="AC55" i="7"/>
  <c r="Y55" i="7"/>
  <c r="U55" i="7"/>
  <c r="Q55" i="7"/>
  <c r="M55" i="7"/>
  <c r="I55" i="7"/>
  <c r="E55" i="7"/>
  <c r="AP54" i="7"/>
  <c r="AL54" i="7"/>
  <c r="AH54" i="7"/>
  <c r="AD54" i="7"/>
  <c r="Z54" i="7"/>
  <c r="V54" i="7"/>
  <c r="R54" i="7"/>
  <c r="N54" i="7"/>
  <c r="J54" i="7"/>
  <c r="F54" i="7"/>
  <c r="B54" i="7"/>
  <c r="AM53" i="7"/>
  <c r="AI53" i="7"/>
  <c r="AE53" i="7"/>
  <c r="AA53" i="7"/>
  <c r="W53" i="7"/>
  <c r="S53" i="7"/>
  <c r="O53" i="7"/>
  <c r="K53" i="7"/>
  <c r="G53" i="7"/>
  <c r="AO52" i="7"/>
  <c r="AK52" i="7"/>
  <c r="AG52" i="7"/>
  <c r="AC52" i="7"/>
  <c r="Y52" i="7"/>
  <c r="U52" i="7"/>
  <c r="Q52" i="7"/>
  <c r="M52" i="7"/>
  <c r="I52" i="7"/>
  <c r="E52" i="7"/>
  <c r="AP51" i="7"/>
  <c r="AL51" i="7"/>
  <c r="AH51" i="7"/>
  <c r="AD51" i="7"/>
  <c r="Z51" i="7"/>
  <c r="V51" i="7"/>
  <c r="R51" i="7"/>
  <c r="N51" i="7"/>
  <c r="J51" i="7"/>
  <c r="F51" i="7"/>
  <c r="B51" i="7"/>
  <c r="AM50" i="7"/>
  <c r="AI50" i="7"/>
  <c r="AE50" i="7"/>
  <c r="AA50" i="7"/>
  <c r="W50" i="7"/>
  <c r="S50" i="7"/>
  <c r="O50" i="7"/>
  <c r="K50" i="7"/>
  <c r="G50" i="7"/>
  <c r="C50" i="7"/>
  <c r="AN49" i="7"/>
  <c r="AJ49" i="7"/>
  <c r="AF49" i="7"/>
  <c r="AB49" i="7"/>
  <c r="X49" i="7"/>
  <c r="T49" i="7"/>
  <c r="P49" i="7"/>
  <c r="L49" i="7"/>
  <c r="H49" i="7"/>
  <c r="D49" i="7"/>
  <c r="Q50" i="7"/>
  <c r="S49" i="7"/>
  <c r="O49" i="7"/>
  <c r="G49" i="7"/>
  <c r="C49" i="7"/>
  <c r="AM52" i="7"/>
  <c r="AI52" i="7"/>
  <c r="AE52" i="7"/>
  <c r="AA52" i="7"/>
  <c r="W52" i="7"/>
  <c r="S52" i="7"/>
  <c r="O52" i="7"/>
  <c r="K52" i="7"/>
  <c r="G52" i="7"/>
  <c r="C52" i="7"/>
  <c r="AN51" i="7"/>
  <c r="AJ51" i="7"/>
  <c r="AF51" i="7"/>
  <c r="AB51" i="7"/>
  <c r="X51" i="7"/>
  <c r="T51" i="7"/>
  <c r="P51" i="7"/>
  <c r="L51" i="7"/>
  <c r="H51" i="7"/>
  <c r="D51" i="7"/>
  <c r="AO50" i="7"/>
  <c r="AK50" i="7"/>
  <c r="AG50" i="7"/>
  <c r="AC50" i="7"/>
  <c r="Y50" i="7"/>
  <c r="U50" i="7"/>
  <c r="M50" i="7"/>
  <c r="I50" i="7"/>
  <c r="E50" i="7"/>
  <c r="AP49" i="7"/>
  <c r="AL49" i="7"/>
  <c r="AH49" i="7"/>
  <c r="AD49" i="7"/>
  <c r="Z49" i="7"/>
  <c r="V49" i="7"/>
  <c r="R49" i="7"/>
  <c r="N49" i="7"/>
  <c r="J49" i="7"/>
  <c r="F49" i="7"/>
  <c r="B49" i="7"/>
  <c r="AP52" i="7"/>
  <c r="AL52" i="7"/>
  <c r="AH52" i="7"/>
  <c r="AD52" i="7"/>
  <c r="Z52" i="7"/>
  <c r="V52" i="7"/>
  <c r="R52" i="7"/>
  <c r="N52" i="7"/>
  <c r="J52" i="7"/>
  <c r="F52" i="7"/>
  <c r="B52" i="7"/>
  <c r="AM51" i="7"/>
  <c r="AI51" i="7"/>
  <c r="AE51" i="7"/>
  <c r="AA51" i="7"/>
  <c r="W51" i="7"/>
  <c r="S51" i="7"/>
  <c r="O51" i="7"/>
  <c r="K51" i="7"/>
  <c r="G51" i="7"/>
  <c r="C51" i="7"/>
  <c r="AN50" i="7"/>
  <c r="AJ50" i="7"/>
  <c r="AF50" i="7"/>
  <c r="AB50" i="7"/>
  <c r="X50" i="7"/>
  <c r="T50" i="7"/>
  <c r="P50" i="7"/>
  <c r="L50" i="7"/>
  <c r="H50" i="7"/>
  <c r="D50" i="7"/>
  <c r="AO49" i="7"/>
  <c r="AK49" i="7"/>
  <c r="AG49" i="7"/>
  <c r="AC49" i="7"/>
  <c r="Y49" i="7"/>
  <c r="U49" i="7"/>
  <c r="Q49" i="7"/>
  <c r="M49" i="7"/>
  <c r="I49" i="7"/>
  <c r="C45" i="7"/>
  <c r="AJ44" i="7"/>
  <c r="AB44" i="7"/>
  <c r="H44" i="7"/>
  <c r="AN47" i="7"/>
  <c r="T47" i="7"/>
  <c r="Y46" i="7"/>
  <c r="G44" i="7"/>
  <c r="AN44" i="7"/>
  <c r="AF44" i="7"/>
  <c r="X44" i="7"/>
  <c r="T44" i="7"/>
  <c r="P44" i="7"/>
  <c r="L44" i="7"/>
  <c r="D44" i="7"/>
  <c r="AJ47" i="7"/>
  <c r="AF47" i="7"/>
  <c r="AB47" i="7"/>
  <c r="X47" i="7"/>
  <c r="P47" i="7"/>
  <c r="L47" i="7"/>
  <c r="H47" i="7"/>
  <c r="D47" i="7"/>
  <c r="AO46" i="7"/>
  <c r="AK46" i="7"/>
  <c r="AG46" i="7"/>
  <c r="AC46" i="7"/>
  <c r="U46" i="7"/>
  <c r="Q46" i="7"/>
  <c r="M46" i="7"/>
  <c r="I46" i="7"/>
  <c r="E46" i="7"/>
  <c r="AP45" i="7"/>
  <c r="AL45" i="7"/>
  <c r="AH45" i="7"/>
  <c r="AD45" i="7"/>
  <c r="Z45" i="7"/>
  <c r="V45" i="7"/>
  <c r="R45" i="7"/>
  <c r="N45" i="7"/>
  <c r="J45" i="7"/>
  <c r="F45" i="7"/>
  <c r="B45" i="7"/>
  <c r="AM44" i="7"/>
  <c r="AI44" i="7"/>
  <c r="AE44" i="7"/>
  <c r="AA44" i="7"/>
  <c r="W44" i="7"/>
  <c r="S44" i="7"/>
  <c r="O44" i="7"/>
  <c r="K44" i="7"/>
  <c r="C44" i="7"/>
  <c r="AM47" i="7"/>
  <c r="AI47" i="7"/>
  <c r="AE47" i="7"/>
  <c r="AA47" i="7"/>
  <c r="W47" i="7"/>
  <c r="S47" i="7"/>
  <c r="O47" i="7"/>
  <c r="K47" i="7"/>
  <c r="G47" i="7"/>
  <c r="C47" i="7"/>
  <c r="AN46" i="7"/>
  <c r="AJ46" i="7"/>
  <c r="AF46" i="7"/>
  <c r="AB46" i="7"/>
  <c r="X46" i="7"/>
  <c r="T46" i="7"/>
  <c r="P46" i="7"/>
  <c r="L46" i="7"/>
  <c r="H46" i="7"/>
  <c r="D46" i="7"/>
  <c r="AO45" i="7"/>
  <c r="AK45" i="7"/>
  <c r="AG45" i="7"/>
  <c r="AC45" i="7"/>
  <c r="Y45" i="7"/>
  <c r="U45" i="7"/>
  <c r="Q45" i="7"/>
  <c r="M45" i="7"/>
  <c r="I45" i="7"/>
  <c r="E45" i="7"/>
  <c r="AP44" i="7"/>
  <c r="AL44" i="7"/>
  <c r="AH44" i="7"/>
  <c r="AD44" i="7"/>
  <c r="Z44" i="7"/>
  <c r="V44" i="7"/>
  <c r="R44" i="7"/>
  <c r="N44" i="7"/>
  <c r="J44" i="7"/>
  <c r="F44" i="7"/>
  <c r="AM10" i="7"/>
  <c r="AE10" i="7"/>
  <c r="W10" i="7"/>
  <c r="O10" i="7"/>
  <c r="AN9" i="7"/>
  <c r="X9" i="7"/>
  <c r="H9" i="7"/>
  <c r="AG8" i="7"/>
  <c r="Q8" i="7"/>
  <c r="AL10" i="7"/>
  <c r="AD10" i="7"/>
  <c r="V10" i="7"/>
  <c r="K10" i="7"/>
  <c r="AJ9" i="7"/>
  <c r="T9" i="7"/>
  <c r="D9" i="7"/>
  <c r="AC8" i="7"/>
  <c r="M8" i="7"/>
  <c r="AI10" i="7"/>
  <c r="AA10" i="7"/>
  <c r="S10" i="7"/>
  <c r="G10" i="7"/>
  <c r="AF9" i="7"/>
  <c r="P9" i="7"/>
  <c r="AO8" i="7"/>
  <c r="Y8" i="7"/>
  <c r="I8" i="7"/>
  <c r="AP10" i="7"/>
  <c r="AH10" i="7"/>
  <c r="Z10" i="7"/>
  <c r="R10" i="7"/>
  <c r="C10" i="7"/>
  <c r="AB9" i="7"/>
  <c r="L9" i="7"/>
  <c r="AK8" i="7"/>
  <c r="U8" i="7"/>
  <c r="E8" i="7"/>
  <c r="O9" i="7"/>
  <c r="N10" i="7"/>
  <c r="J10" i="7"/>
  <c r="F10" i="7"/>
  <c r="B10" i="7"/>
  <c r="AM9" i="7"/>
  <c r="AI9" i="7"/>
  <c r="AE9" i="7"/>
  <c r="AA9" i="7"/>
  <c r="W9" i="7"/>
  <c r="S9" i="7"/>
  <c r="K9" i="7"/>
  <c r="G9" i="7"/>
  <c r="C9" i="7"/>
  <c r="AN8" i="7"/>
  <c r="AJ8" i="7"/>
  <c r="AF8" i="7"/>
  <c r="AB8" i="7"/>
  <c r="X8" i="7"/>
  <c r="T8" i="7"/>
  <c r="P8" i="7"/>
  <c r="L8" i="7"/>
  <c r="H8" i="7"/>
  <c r="D8" i="7"/>
  <c r="AO10" i="7"/>
  <c r="AK10" i="7"/>
  <c r="AG10" i="7"/>
  <c r="AC10" i="7"/>
  <c r="Y10" i="7"/>
  <c r="U10" i="7"/>
  <c r="Q10" i="7"/>
  <c r="M10" i="7"/>
  <c r="I10" i="7"/>
  <c r="E10" i="7"/>
  <c r="AP9" i="7"/>
  <c r="AL9" i="7"/>
  <c r="AH9" i="7"/>
  <c r="AD9" i="7"/>
  <c r="Z9" i="7"/>
  <c r="V9" i="7"/>
  <c r="R9" i="7"/>
  <c r="N9" i="7"/>
  <c r="J9" i="7"/>
  <c r="F9" i="7"/>
  <c r="B9" i="7"/>
  <c r="AM8" i="7"/>
  <c r="AI8" i="7"/>
  <c r="AE8" i="7"/>
  <c r="AA8" i="7"/>
  <c r="W8" i="7"/>
  <c r="S8" i="7"/>
  <c r="O8" i="7"/>
  <c r="K8" i="7"/>
  <c r="G8" i="7"/>
  <c r="C8" i="7"/>
  <c r="AN10" i="7"/>
  <c r="AJ10" i="7"/>
  <c r="AF10" i="7"/>
  <c r="AB10" i="7"/>
  <c r="X10" i="7"/>
  <c r="T10" i="7"/>
  <c r="P10" i="7"/>
  <c r="L10" i="7"/>
  <c r="H10" i="7"/>
  <c r="D10" i="7"/>
  <c r="AO9" i="7"/>
  <c r="AK9" i="7"/>
  <c r="AG9" i="7"/>
  <c r="AC9" i="7"/>
  <c r="Y9" i="7"/>
  <c r="U9" i="7"/>
  <c r="Q9" i="7"/>
  <c r="M9" i="7"/>
  <c r="I9" i="7"/>
  <c r="E9" i="7"/>
  <c r="AP8" i="7"/>
  <c r="AL8" i="7"/>
  <c r="AH8" i="7"/>
  <c r="AD8" i="7"/>
  <c r="Z8" i="7"/>
  <c r="V8" i="7"/>
  <c r="R8" i="7"/>
  <c r="N8" i="7"/>
  <c r="J8" i="7"/>
  <c r="F8" i="7"/>
  <c r="B88" i="7"/>
  <c r="B102" i="7"/>
  <c r="E22" i="1"/>
  <c r="E21" i="1"/>
  <c r="E20" i="1"/>
  <c r="E19" i="1"/>
  <c r="A219" i="7"/>
  <c r="A220" i="7"/>
  <c r="A221" i="7"/>
  <c r="A222" i="7"/>
  <c r="B185" i="7"/>
  <c r="B184" i="7"/>
  <c r="B183" i="7"/>
  <c r="B182" i="7"/>
  <c r="AP174" i="7"/>
  <c r="AO174" i="7"/>
  <c r="AN174" i="7"/>
  <c r="AM174" i="7"/>
  <c r="AL174" i="7"/>
  <c r="AK174" i="7"/>
  <c r="AJ174" i="7"/>
  <c r="AI174" i="7"/>
  <c r="AH174"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H174" i="7"/>
  <c r="G174" i="7"/>
  <c r="F174" i="7"/>
  <c r="E174" i="7"/>
  <c r="D174" i="7"/>
  <c r="C174" i="7"/>
  <c r="AP172" i="7"/>
  <c r="AO172" i="7"/>
  <c r="AN172" i="7"/>
  <c r="AM172" i="7"/>
  <c r="AL172" i="7"/>
  <c r="AK172" i="7"/>
  <c r="AJ172" i="7"/>
  <c r="AI172" i="7"/>
  <c r="AH172"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H172" i="7"/>
  <c r="G172" i="7"/>
  <c r="F172" i="7"/>
  <c r="E172" i="7"/>
  <c r="D172" i="7"/>
  <c r="C172" i="7"/>
  <c r="AP170" i="7"/>
  <c r="AO170" i="7"/>
  <c r="AN170" i="7"/>
  <c r="AM170" i="7"/>
  <c r="AL170" i="7"/>
  <c r="AK170" i="7"/>
  <c r="AJ170" i="7"/>
  <c r="AI170" i="7"/>
  <c r="AH170" i="7"/>
  <c r="AG170" i="7"/>
  <c r="AF170" i="7"/>
  <c r="AE170" i="7"/>
  <c r="AD170" i="7"/>
  <c r="AC170" i="7"/>
  <c r="AB170" i="7"/>
  <c r="AA170" i="7"/>
  <c r="Z170" i="7"/>
  <c r="Y170" i="7"/>
  <c r="X170" i="7"/>
  <c r="W170" i="7"/>
  <c r="V170" i="7"/>
  <c r="U170" i="7"/>
  <c r="T170" i="7"/>
  <c r="S170" i="7"/>
  <c r="R170" i="7"/>
  <c r="Q170" i="7"/>
  <c r="P170" i="7"/>
  <c r="O170" i="7"/>
  <c r="N170" i="7"/>
  <c r="M170" i="7"/>
  <c r="L170" i="7"/>
  <c r="K170" i="7"/>
  <c r="J170" i="7"/>
  <c r="I170" i="7"/>
  <c r="H170" i="7"/>
  <c r="G170" i="7"/>
  <c r="F170" i="7"/>
  <c r="E170" i="7"/>
  <c r="D170" i="7"/>
  <c r="C170" i="7"/>
  <c r="AP168" i="7"/>
  <c r="AO168" i="7"/>
  <c r="AN168" i="7"/>
  <c r="AM168" i="7"/>
  <c r="AL168" i="7"/>
  <c r="AK168" i="7"/>
  <c r="AJ168" i="7"/>
  <c r="AJ175" i="7" s="1"/>
  <c r="AI168" i="7"/>
  <c r="AH168" i="7"/>
  <c r="AG168" i="7"/>
  <c r="AF168" i="7"/>
  <c r="AF175" i="7" s="1"/>
  <c r="AE168" i="7"/>
  <c r="AD168" i="7"/>
  <c r="AC168" i="7"/>
  <c r="AB168" i="7"/>
  <c r="AB175" i="7" s="1"/>
  <c r="AA168" i="7"/>
  <c r="Z168" i="7"/>
  <c r="Y168" i="7"/>
  <c r="X168" i="7"/>
  <c r="W168" i="7"/>
  <c r="V168" i="7"/>
  <c r="U168" i="7"/>
  <c r="T168" i="7"/>
  <c r="T175" i="7" s="1"/>
  <c r="S168" i="7"/>
  <c r="R168" i="7"/>
  <c r="Q168" i="7"/>
  <c r="P168" i="7"/>
  <c r="O168" i="7"/>
  <c r="N168" i="7"/>
  <c r="M168" i="7"/>
  <c r="L168" i="7"/>
  <c r="L175" i="7" s="1"/>
  <c r="K168" i="7"/>
  <c r="J168" i="7"/>
  <c r="I168" i="7"/>
  <c r="H168" i="7"/>
  <c r="G168" i="7"/>
  <c r="F168" i="7"/>
  <c r="E168" i="7"/>
  <c r="D168" i="7"/>
  <c r="D175" i="7" s="1"/>
  <c r="C168" i="7"/>
  <c r="B174" i="7"/>
  <c r="B172" i="7"/>
  <c r="B170" i="7"/>
  <c r="B168" i="7"/>
  <c r="AP175" i="7"/>
  <c r="B194" i="1"/>
  <c r="B193" i="1"/>
  <c r="B192" i="1"/>
  <c r="B191" i="1"/>
  <c r="A234" i="7"/>
  <c r="A233" i="7"/>
  <c r="A232" i="7"/>
  <c r="A231" i="7"/>
  <c r="A228" i="7"/>
  <c r="A227" i="7"/>
  <c r="A226" i="7"/>
  <c r="A225" i="7"/>
  <c r="A216" i="7"/>
  <c r="A215" i="7"/>
  <c r="A214" i="7"/>
  <c r="A213" i="7"/>
  <c r="A210" i="7"/>
  <c r="A209" i="7"/>
  <c r="A208" i="7"/>
  <c r="A207" i="7"/>
  <c r="A185" i="7"/>
  <c r="A184" i="7"/>
  <c r="A183" i="7"/>
  <c r="A182" i="7"/>
  <c r="A203" i="7"/>
  <c r="A202" i="7"/>
  <c r="A201" i="7"/>
  <c r="A200" i="7"/>
  <c r="A197" i="7"/>
  <c r="A196" i="7"/>
  <c r="A195" i="7"/>
  <c r="A194" i="7"/>
  <c r="A191" i="7"/>
  <c r="A190" i="7"/>
  <c r="A189" i="7"/>
  <c r="A188" i="7"/>
  <c r="A180" i="7"/>
  <c r="A179" i="7"/>
  <c r="A178" i="7"/>
  <c r="A177" i="7"/>
  <c r="A173" i="7"/>
  <c r="A171" i="7"/>
  <c r="A169" i="7"/>
  <c r="A167" i="7"/>
  <c r="A17" i="7"/>
  <c r="A16" i="7"/>
  <c r="A15" i="7"/>
  <c r="A14" i="7"/>
  <c r="D36" i="1"/>
  <c r="D35" i="1"/>
  <c r="D34" i="1"/>
  <c r="D33" i="1"/>
  <c r="B209" i="1"/>
  <c r="B208" i="1"/>
  <c r="B207" i="1"/>
  <c r="B206" i="1"/>
  <c r="B204" i="1"/>
  <c r="B203" i="1"/>
  <c r="B202" i="1"/>
  <c r="B201" i="1"/>
  <c r="B199" i="1"/>
  <c r="B198" i="1"/>
  <c r="B197" i="1"/>
  <c r="B196" i="1"/>
  <c r="B189" i="1"/>
  <c r="B188" i="1"/>
  <c r="B187" i="1"/>
  <c r="B186" i="1"/>
  <c r="C37" i="1"/>
  <c r="D37" i="1" s="1"/>
  <c r="P175" i="7" l="1"/>
  <c r="H175" i="7"/>
  <c r="X175" i="7"/>
  <c r="AG175" i="7"/>
  <c r="F175" i="7"/>
  <c r="J175" i="7"/>
  <c r="N175" i="7"/>
  <c r="R175" i="7"/>
  <c r="V175" i="7"/>
  <c r="Z175" i="7"/>
  <c r="AD175" i="7"/>
  <c r="AH175" i="7"/>
  <c r="AL175" i="7"/>
  <c r="C175" i="7"/>
  <c r="G175" i="7"/>
  <c r="O175" i="7"/>
  <c r="W175" i="7"/>
  <c r="AA175" i="7"/>
  <c r="AE175" i="7"/>
  <c r="AI175" i="7"/>
  <c r="AN175" i="7"/>
  <c r="AM175" i="7"/>
  <c r="B186" i="7"/>
  <c r="B93" i="7" s="1"/>
  <c r="K175" i="7"/>
  <c r="S175" i="7"/>
  <c r="E175" i="7"/>
  <c r="M175" i="7"/>
  <c r="U175" i="7"/>
  <c r="Y175" i="7"/>
  <c r="AC175" i="7"/>
  <c r="AK175" i="7"/>
  <c r="AO175" i="7"/>
  <c r="I175" i="7"/>
  <c r="Q175" i="7"/>
  <c r="B7" i="7" l="1"/>
  <c r="AH151" i="7"/>
  <c r="AO151" i="7"/>
  <c r="AK151" i="7"/>
  <c r="AG151" i="7"/>
  <c r="AC151" i="7"/>
  <c r="Y151" i="7"/>
  <c r="U151" i="7"/>
  <c r="Q151" i="7"/>
  <c r="M151" i="7"/>
  <c r="I151" i="7"/>
  <c r="AN151" i="7"/>
  <c r="AJ151" i="7"/>
  <c r="AF151" i="7"/>
  <c r="AB151" i="7"/>
  <c r="X151" i="7"/>
  <c r="T151" i="7"/>
  <c r="P151" i="7"/>
  <c r="L151" i="7"/>
  <c r="H151" i="7"/>
  <c r="AM151" i="7"/>
  <c r="AI151" i="7"/>
  <c r="AE151" i="7"/>
  <c r="AA151" i="7"/>
  <c r="W151" i="7"/>
  <c r="S151" i="7"/>
  <c r="O151" i="7"/>
  <c r="K151" i="7"/>
  <c r="AP151" i="7"/>
  <c r="AL151" i="7"/>
  <c r="AD151" i="7"/>
  <c r="Z151" i="7"/>
  <c r="V151" i="7"/>
  <c r="R151" i="7"/>
  <c r="N151" i="7"/>
  <c r="J151" i="7"/>
  <c r="F151" i="7"/>
  <c r="D7" i="7" l="1"/>
  <c r="D151" i="7"/>
  <c r="G7" i="7"/>
  <c r="G151" i="7"/>
  <c r="C7" i="7"/>
  <c r="E7" i="7"/>
  <c r="E151" i="7"/>
  <c r="AL7" i="7"/>
  <c r="V7" i="7"/>
  <c r="V39" i="7" s="1"/>
  <c r="P7" i="7"/>
  <c r="P39" i="7" s="1"/>
  <c r="L7" i="7"/>
  <c r="L39" i="7" s="1"/>
  <c r="J7" i="7"/>
  <c r="J39" i="7" s="1"/>
  <c r="T7" i="7"/>
  <c r="T39" i="7" s="1"/>
  <c r="AH7" i="7"/>
  <c r="AH39" i="7" s="1"/>
  <c r="AB7" i="7"/>
  <c r="AB39" i="7" s="1"/>
  <c r="X7" i="7"/>
  <c r="X39" i="7" s="1"/>
  <c r="AK7" i="7"/>
  <c r="AK39" i="7" s="1"/>
  <c r="N7" i="7"/>
  <c r="N39" i="7" s="1"/>
  <c r="AF7" i="7"/>
  <c r="AF39" i="7" s="1"/>
  <c r="AJ7" i="7"/>
  <c r="AJ39" i="7" s="1"/>
  <c r="AN7" i="7"/>
  <c r="AN39" i="7" s="1"/>
  <c r="Z7" i="7"/>
  <c r="Z39" i="7" s="1"/>
  <c r="I7" i="7"/>
  <c r="I39" i="7" s="1"/>
  <c r="AI7" i="7"/>
  <c r="AI39" i="7" s="1"/>
  <c r="AD7" i="7"/>
  <c r="AD39" i="7" s="1"/>
  <c r="M7" i="7"/>
  <c r="M39" i="7" s="1"/>
  <c r="AP7" i="7"/>
  <c r="AP39" i="7" s="1"/>
  <c r="H7" i="7"/>
  <c r="H39" i="7" s="1"/>
  <c r="S7" i="7"/>
  <c r="S39" i="7" s="1"/>
  <c r="U7" i="7"/>
  <c r="U39" i="7" s="1"/>
  <c r="AM7" i="7"/>
  <c r="AM39" i="7" s="1"/>
  <c r="AO7" i="7"/>
  <c r="AO39" i="7" s="1"/>
  <c r="R7" i="7"/>
  <c r="R39" i="7" s="1"/>
  <c r="W7" i="7"/>
  <c r="W39" i="7" s="1"/>
  <c r="Y7" i="7"/>
  <c r="Y39" i="7" s="1"/>
  <c r="K7" i="7"/>
  <c r="K39" i="7" s="1"/>
  <c r="AA7" i="7"/>
  <c r="AA39" i="7" s="1"/>
  <c r="AC7" i="7"/>
  <c r="AC39" i="7" s="1"/>
  <c r="F7" i="7"/>
  <c r="F39" i="7" s="1"/>
  <c r="O7" i="7"/>
  <c r="O39" i="7" s="1"/>
  <c r="AE7" i="7"/>
  <c r="AE39" i="7" s="1"/>
  <c r="Q7" i="7"/>
  <c r="Q39" i="7" s="1"/>
  <c r="AG7" i="7"/>
  <c r="AG39" i="7" s="1"/>
  <c r="AL198" i="7" l="1"/>
  <c r="AL39" i="7"/>
  <c r="E198" i="7"/>
  <c r="E39" i="7"/>
  <c r="G198" i="7"/>
  <c r="G39" i="7"/>
  <c r="C198" i="7"/>
  <c r="C39" i="7"/>
  <c r="D194" i="7"/>
  <c r="D39" i="7"/>
  <c r="D196" i="7"/>
  <c r="E196" i="7"/>
  <c r="C196" i="7"/>
  <c r="E194" i="7"/>
  <c r="G194" i="7"/>
  <c r="G196" i="7"/>
  <c r="D198" i="7"/>
  <c r="C194" i="7"/>
  <c r="AL196" i="7"/>
  <c r="AL194" i="7"/>
  <c r="O196" i="7"/>
  <c r="O194" i="7"/>
  <c r="O198" i="7"/>
  <c r="AO196" i="7"/>
  <c r="AO194" i="7"/>
  <c r="AO198" i="7"/>
  <c r="AI194" i="7"/>
  <c r="AI196" i="7"/>
  <c r="AI198" i="7"/>
  <c r="AJ198" i="7"/>
  <c r="AJ194" i="7"/>
  <c r="AJ196" i="7"/>
  <c r="J194" i="7"/>
  <c r="J196" i="7"/>
  <c r="J198" i="7"/>
  <c r="AG198" i="7"/>
  <c r="AG194" i="7"/>
  <c r="AG196" i="7"/>
  <c r="Y196" i="7"/>
  <c r="Y194" i="7"/>
  <c r="Y198" i="7"/>
  <c r="AP196" i="7"/>
  <c r="AP194" i="7"/>
  <c r="AP198" i="7"/>
  <c r="AF198" i="7"/>
  <c r="AF194" i="7"/>
  <c r="AF196" i="7"/>
  <c r="L198" i="7"/>
  <c r="L194" i="7"/>
  <c r="L196" i="7"/>
  <c r="AC194" i="7"/>
  <c r="AC196" i="7"/>
  <c r="AC198" i="7"/>
  <c r="M194" i="7"/>
  <c r="M196" i="7"/>
  <c r="M198" i="7"/>
  <c r="AH196" i="7"/>
  <c r="AH194" i="7"/>
  <c r="AH198" i="7"/>
  <c r="K194" i="7"/>
  <c r="K196" i="7"/>
  <c r="K198" i="7"/>
  <c r="H198" i="7"/>
  <c r="H194" i="7"/>
  <c r="H196" i="7"/>
  <c r="X198" i="7"/>
  <c r="X194" i="7"/>
  <c r="X196" i="7"/>
  <c r="F194" i="7"/>
  <c r="F196" i="7"/>
  <c r="F198" i="7"/>
  <c r="AM194" i="7"/>
  <c r="AM196" i="7"/>
  <c r="AM198" i="7"/>
  <c r="I194" i="7"/>
  <c r="I196" i="7"/>
  <c r="I198" i="7"/>
  <c r="AB198" i="7"/>
  <c r="AB194" i="7"/>
  <c r="AB196" i="7"/>
  <c r="Q196" i="7"/>
  <c r="Q194" i="7"/>
  <c r="Q198" i="7"/>
  <c r="W196" i="7"/>
  <c r="W194" i="7"/>
  <c r="W198" i="7"/>
  <c r="U194" i="7"/>
  <c r="U196" i="7"/>
  <c r="U198" i="7"/>
  <c r="Z194" i="7"/>
  <c r="Z196" i="7"/>
  <c r="Z198" i="7"/>
  <c r="N194" i="7"/>
  <c r="N196" i="7"/>
  <c r="N198" i="7"/>
  <c r="P198" i="7"/>
  <c r="P194" i="7"/>
  <c r="P196" i="7"/>
  <c r="AE196" i="7"/>
  <c r="AE194" i="7"/>
  <c r="AE198" i="7"/>
  <c r="AA194" i="7"/>
  <c r="AA196" i="7"/>
  <c r="AA198" i="7"/>
  <c r="R196" i="7"/>
  <c r="R194" i="7"/>
  <c r="R198" i="7"/>
  <c r="S194" i="7"/>
  <c r="S196" i="7"/>
  <c r="S198" i="7"/>
  <c r="AD194" i="7"/>
  <c r="AD196" i="7"/>
  <c r="AD198" i="7"/>
  <c r="AN194" i="7"/>
  <c r="AN196" i="7"/>
  <c r="AN198" i="7"/>
  <c r="AK194" i="7"/>
  <c r="AK196" i="7"/>
  <c r="AK198" i="7"/>
  <c r="T198" i="7"/>
  <c r="T194" i="7"/>
  <c r="T196" i="7"/>
  <c r="V194" i="7"/>
  <c r="V196" i="7"/>
  <c r="V198" i="7"/>
  <c r="B311" i="7" l="1" a="1"/>
  <c r="D311" i="7" s="1"/>
  <c r="B271" i="7" a="1"/>
  <c r="D271" i="7" s="1"/>
  <c r="AL311" i="7" l="1"/>
  <c r="AG311" i="7"/>
  <c r="AA311" i="7"/>
  <c r="V311" i="7"/>
  <c r="Q311" i="7"/>
  <c r="K311" i="7"/>
  <c r="F311" i="7"/>
  <c r="AP271" i="7"/>
  <c r="AK271" i="7"/>
  <c r="AE271" i="7"/>
  <c r="Z271" i="7"/>
  <c r="U271" i="7"/>
  <c r="O271" i="7"/>
  <c r="J271" i="7"/>
  <c r="E271" i="7"/>
  <c r="AP311" i="7"/>
  <c r="AK311" i="7"/>
  <c r="AE311" i="7"/>
  <c r="Z311" i="7"/>
  <c r="U311" i="7"/>
  <c r="O311" i="7"/>
  <c r="J311" i="7"/>
  <c r="E311" i="7"/>
  <c r="AO271" i="7"/>
  <c r="AI271" i="7"/>
  <c r="AD271" i="7"/>
  <c r="Y271" i="7"/>
  <c r="S271" i="7"/>
  <c r="N271" i="7"/>
  <c r="I271" i="7"/>
  <c r="C271" i="7"/>
  <c r="AO311" i="7"/>
  <c r="AI311" i="7"/>
  <c r="AD311" i="7"/>
  <c r="Y311" i="7"/>
  <c r="S311" i="7"/>
  <c r="N311" i="7"/>
  <c r="I311" i="7"/>
  <c r="C311" i="7"/>
  <c r="AM271" i="7"/>
  <c r="AH271" i="7"/>
  <c r="AC271" i="7"/>
  <c r="W271" i="7"/>
  <c r="R271" i="7"/>
  <c r="M271" i="7"/>
  <c r="G271" i="7"/>
  <c r="B271" i="7"/>
  <c r="AM311" i="7"/>
  <c r="AH311" i="7"/>
  <c r="AC311" i="7"/>
  <c r="W311" i="7"/>
  <c r="R311" i="7"/>
  <c r="M311" i="7"/>
  <c r="G311" i="7"/>
  <c r="B311" i="7"/>
  <c r="AL271" i="7"/>
  <c r="AG271" i="7"/>
  <c r="AA271" i="7"/>
  <c r="V271" i="7"/>
  <c r="Q271" i="7"/>
  <c r="K271" i="7"/>
  <c r="F271" i="7"/>
  <c r="AN311" i="7"/>
  <c r="AJ311" i="7"/>
  <c r="AF311" i="7"/>
  <c r="AB311" i="7"/>
  <c r="X311" i="7"/>
  <c r="T311" i="7"/>
  <c r="P311" i="7"/>
  <c r="L311" i="7"/>
  <c r="H311" i="7"/>
  <c r="AN271" i="7"/>
  <c r="AJ271" i="7"/>
  <c r="AF271" i="7"/>
  <c r="AB271" i="7"/>
  <c r="X271" i="7"/>
  <c r="T271" i="7"/>
  <c r="P271" i="7"/>
  <c r="L271" i="7"/>
  <c r="H271" i="7"/>
  <c r="B699" i="7"/>
  <c r="B693" i="7"/>
  <c r="C2" i="7" l="1"/>
  <c r="C679" i="7" l="1"/>
  <c r="C678" i="7"/>
  <c r="C681" i="7"/>
  <c r="C682" i="7" s="1"/>
  <c r="C677" i="7"/>
  <c r="C659" i="7" s="1"/>
  <c r="C672" i="7"/>
  <c r="C660" i="7"/>
  <c r="C63" i="7"/>
  <c r="C62" i="7"/>
  <c r="C210" i="7"/>
  <c r="C207" i="7"/>
  <c r="C191" i="7"/>
  <c r="C190" i="7"/>
  <c r="C202" i="7" s="1"/>
  <c r="C208" i="7"/>
  <c r="C188" i="7"/>
  <c r="C200" i="7" s="1"/>
  <c r="C180" i="7"/>
  <c r="C192" i="7"/>
  <c r="C178" i="7"/>
  <c r="C179" i="7"/>
  <c r="C215" i="7" s="1"/>
  <c r="C177" i="7"/>
  <c r="C213" i="7" s="1"/>
  <c r="C27" i="7"/>
  <c r="C189" i="7"/>
  <c r="C209" i="7"/>
  <c r="C61" i="7"/>
  <c r="C173" i="7"/>
  <c r="C169" i="7"/>
  <c r="C195" i="7" s="1"/>
  <c r="C167" i="7"/>
  <c r="C171" i="7"/>
  <c r="C197" i="7" s="1"/>
  <c r="C36" i="7"/>
  <c r="C57" i="7"/>
  <c r="C693" i="7"/>
  <c r="C699" i="7"/>
  <c r="D2" i="7"/>
  <c r="C46" i="1"/>
  <c r="C47" i="1"/>
  <c r="D679" i="7" l="1"/>
  <c r="D678" i="7"/>
  <c r="D29" i="7"/>
  <c r="D681" i="7"/>
  <c r="D682" i="7" s="1"/>
  <c r="D677" i="7"/>
  <c r="D659" i="7" s="1"/>
  <c r="D672" i="7"/>
  <c r="D660" i="7"/>
  <c r="C205" i="7"/>
  <c r="C19" i="7" s="1"/>
  <c r="D208" i="7"/>
  <c r="D63" i="7"/>
  <c r="D62" i="7"/>
  <c r="D190" i="7"/>
  <c r="D202" i="7" s="1"/>
  <c r="D210" i="7"/>
  <c r="D207" i="7"/>
  <c r="D192" i="7"/>
  <c r="D205" i="7" s="1"/>
  <c r="D178" i="7"/>
  <c r="D189" i="7"/>
  <c r="D209" i="7"/>
  <c r="D191" i="7"/>
  <c r="D188" i="7"/>
  <c r="D200" i="7" s="1"/>
  <c r="D180" i="7"/>
  <c r="D179" i="7"/>
  <c r="D215" i="7" s="1"/>
  <c r="D27" i="7"/>
  <c r="D177" i="7"/>
  <c r="D213" i="7" s="1"/>
  <c r="D61" i="7"/>
  <c r="C211" i="7"/>
  <c r="C16" i="7"/>
  <c r="C221" i="7" s="1"/>
  <c r="C227" i="7" s="1"/>
  <c r="C233" i="7" s="1"/>
  <c r="C14" i="7"/>
  <c r="C219" i="7" s="1"/>
  <c r="C201" i="7"/>
  <c r="C216" i="7"/>
  <c r="D19" i="7"/>
  <c r="C214" i="7"/>
  <c r="C203" i="7"/>
  <c r="C17" i="7" s="1"/>
  <c r="C222" i="7" s="1"/>
  <c r="D169" i="7"/>
  <c r="D195" i="7" s="1"/>
  <c r="D167" i="7"/>
  <c r="D171" i="7"/>
  <c r="D197" i="7" s="1"/>
  <c r="D173" i="7"/>
  <c r="D57" i="7"/>
  <c r="E2" i="7"/>
  <c r="D693" i="7"/>
  <c r="D699" i="7"/>
  <c r="P324" i="7"/>
  <c r="P323" i="7"/>
  <c r="P322" i="7"/>
  <c r="P321" i="7"/>
  <c r="P320" i="7"/>
  <c r="P319" i="7"/>
  <c r="P318" i="7"/>
  <c r="P460" i="7"/>
  <c r="P459" i="7"/>
  <c r="P458" i="7"/>
  <c r="P457" i="7"/>
  <c r="P456" i="7"/>
  <c r="P455" i="7"/>
  <c r="G460" i="7"/>
  <c r="G459" i="7"/>
  <c r="G458" i="7"/>
  <c r="G457" i="7"/>
  <c r="G456" i="7"/>
  <c r="G455" i="7"/>
  <c r="G454" i="7"/>
  <c r="G324" i="7"/>
  <c r="G323" i="7"/>
  <c r="G322" i="7"/>
  <c r="G321" i="7"/>
  <c r="G320" i="7"/>
  <c r="G319" i="7"/>
  <c r="G318" i="7"/>
  <c r="E679" i="7" l="1"/>
  <c r="E678" i="7"/>
  <c r="E29" i="7"/>
  <c r="E677" i="7"/>
  <c r="E659" i="7" s="1"/>
  <c r="E672" i="7"/>
  <c r="E660" i="7"/>
  <c r="E681" i="7"/>
  <c r="E682" i="7" s="1"/>
  <c r="E209" i="7"/>
  <c r="E191" i="7"/>
  <c r="E210" i="7"/>
  <c r="E207" i="7"/>
  <c r="E192" i="7"/>
  <c r="E205" i="7" s="1"/>
  <c r="E19" i="7" s="1"/>
  <c r="E188" i="7"/>
  <c r="E180" i="7"/>
  <c r="E62" i="7"/>
  <c r="E208" i="7"/>
  <c r="E179" i="7"/>
  <c r="E215" i="7" s="1"/>
  <c r="E27" i="7"/>
  <c r="E63" i="7"/>
  <c r="E190" i="7"/>
  <c r="E202" i="7" s="1"/>
  <c r="E189" i="7"/>
  <c r="E177" i="7"/>
  <c r="E213" i="7" s="1"/>
  <c r="E178" i="7"/>
  <c r="C228" i="7"/>
  <c r="C234" i="7" s="1"/>
  <c r="C225" i="7"/>
  <c r="C231" i="7" s="1"/>
  <c r="E61" i="7"/>
  <c r="D16" i="7"/>
  <c r="D221" i="7" s="1"/>
  <c r="D227" i="7" s="1"/>
  <c r="D233" i="7" s="1"/>
  <c r="C204" i="7"/>
  <c r="C15" i="7"/>
  <c r="D14" i="7"/>
  <c r="D219" i="7" s="1"/>
  <c r="D225" i="7" s="1"/>
  <c r="D231" i="7" s="1"/>
  <c r="D211" i="7"/>
  <c r="C217" i="7"/>
  <c r="D214" i="7"/>
  <c r="D203" i="7"/>
  <c r="D17" i="7" s="1"/>
  <c r="D222" i="7" s="1"/>
  <c r="D216" i="7"/>
  <c r="E200" i="7"/>
  <c r="D201" i="7"/>
  <c r="E171" i="7"/>
  <c r="E197" i="7" s="1"/>
  <c r="E169" i="7"/>
  <c r="E195" i="7" s="1"/>
  <c r="E173" i="7"/>
  <c r="E167" i="7"/>
  <c r="E57" i="7"/>
  <c r="F2" i="7"/>
  <c r="E693" i="7"/>
  <c r="E699" i="7"/>
  <c r="G461" i="7"/>
  <c r="P325" i="7"/>
  <c r="G325" i="7"/>
  <c r="C148" i="1"/>
  <c r="B324" i="7" s="1"/>
  <c r="AO600" i="7" l="1"/>
  <c r="AO601" i="7" s="1"/>
  <c r="AO130" i="7" s="1"/>
  <c r="AK600" i="7"/>
  <c r="AK601" i="7" s="1"/>
  <c r="AK130" i="7" s="1"/>
  <c r="AG600" i="7"/>
  <c r="AG601" i="7" s="1"/>
  <c r="AG130" i="7" s="1"/>
  <c r="AC600" i="7"/>
  <c r="AC601" i="7" s="1"/>
  <c r="AC130" i="7" s="1"/>
  <c r="Y600" i="7"/>
  <c r="Y601" i="7" s="1"/>
  <c r="Y130" i="7" s="1"/>
  <c r="U600" i="7"/>
  <c r="U601" i="7" s="1"/>
  <c r="U130" i="7" s="1"/>
  <c r="Q600" i="7"/>
  <c r="Q601" i="7" s="1"/>
  <c r="Q130" i="7" s="1"/>
  <c r="M600" i="7"/>
  <c r="M601" i="7" s="1"/>
  <c r="M130" i="7" s="1"/>
  <c r="I600" i="7"/>
  <c r="I601" i="7" s="1"/>
  <c r="I130" i="7" s="1"/>
  <c r="E600" i="7"/>
  <c r="E601" i="7" s="1"/>
  <c r="E130" i="7" s="1"/>
  <c r="AP600" i="7"/>
  <c r="AP601" i="7" s="1"/>
  <c r="AP130" i="7" s="1"/>
  <c r="AJ600" i="7"/>
  <c r="AJ601" i="7" s="1"/>
  <c r="AJ130" i="7" s="1"/>
  <c r="AE600" i="7"/>
  <c r="AE601" i="7" s="1"/>
  <c r="AE130" i="7" s="1"/>
  <c r="Z600" i="7"/>
  <c r="Z601" i="7" s="1"/>
  <c r="Z130" i="7" s="1"/>
  <c r="T600" i="7"/>
  <c r="T601" i="7" s="1"/>
  <c r="T130" i="7" s="1"/>
  <c r="O600" i="7"/>
  <c r="O601" i="7" s="1"/>
  <c r="O130" i="7" s="1"/>
  <c r="J600" i="7"/>
  <c r="J601" i="7" s="1"/>
  <c r="J130" i="7" s="1"/>
  <c r="D600" i="7"/>
  <c r="D601" i="7" s="1"/>
  <c r="D130" i="7" s="1"/>
  <c r="AN600" i="7"/>
  <c r="AN601" i="7" s="1"/>
  <c r="AN130" i="7" s="1"/>
  <c r="AI600" i="7"/>
  <c r="AI601" i="7" s="1"/>
  <c r="AI130" i="7" s="1"/>
  <c r="AD600" i="7"/>
  <c r="AD601" i="7" s="1"/>
  <c r="AD130" i="7" s="1"/>
  <c r="X600" i="7"/>
  <c r="X601" i="7" s="1"/>
  <c r="X130" i="7" s="1"/>
  <c r="S600" i="7"/>
  <c r="S601" i="7" s="1"/>
  <c r="S130" i="7" s="1"/>
  <c r="N600" i="7"/>
  <c r="N601" i="7" s="1"/>
  <c r="N130" i="7" s="1"/>
  <c r="H600" i="7"/>
  <c r="H601" i="7" s="1"/>
  <c r="H130" i="7" s="1"/>
  <c r="C600" i="7"/>
  <c r="AM600" i="7"/>
  <c r="AM601" i="7" s="1"/>
  <c r="AM130" i="7" s="1"/>
  <c r="AH600" i="7"/>
  <c r="AH601" i="7" s="1"/>
  <c r="AH130" i="7" s="1"/>
  <c r="AB600" i="7"/>
  <c r="AB601" i="7" s="1"/>
  <c r="AB130" i="7" s="1"/>
  <c r="W600" i="7"/>
  <c r="W601" i="7" s="1"/>
  <c r="W130" i="7" s="1"/>
  <c r="R600" i="7"/>
  <c r="R601" i="7" s="1"/>
  <c r="R130" i="7" s="1"/>
  <c r="L600" i="7"/>
  <c r="L601" i="7" s="1"/>
  <c r="L130" i="7" s="1"/>
  <c r="G600" i="7"/>
  <c r="G601" i="7" s="1"/>
  <c r="G130" i="7" s="1"/>
  <c r="AA600" i="7"/>
  <c r="AA601" i="7" s="1"/>
  <c r="AA130" i="7" s="1"/>
  <c r="F600" i="7"/>
  <c r="F601" i="7" s="1"/>
  <c r="F130" i="7" s="1"/>
  <c r="V600" i="7"/>
  <c r="V601" i="7" s="1"/>
  <c r="V130" i="7" s="1"/>
  <c r="AL600" i="7"/>
  <c r="AL601" i="7" s="1"/>
  <c r="AL130" i="7" s="1"/>
  <c r="P600" i="7"/>
  <c r="P601" i="7" s="1"/>
  <c r="P130" i="7" s="1"/>
  <c r="AF600" i="7"/>
  <c r="AF601" i="7" s="1"/>
  <c r="AF130" i="7" s="1"/>
  <c r="K600" i="7"/>
  <c r="K601" i="7" s="1"/>
  <c r="K130" i="7" s="1"/>
  <c r="AP594" i="7"/>
  <c r="AP595" i="7" s="1"/>
  <c r="AP129" i="7" s="1"/>
  <c r="AL594" i="7"/>
  <c r="AL595" i="7" s="1"/>
  <c r="AL129" i="7" s="1"/>
  <c r="AH594" i="7"/>
  <c r="AH595" i="7" s="1"/>
  <c r="AH129" i="7" s="1"/>
  <c r="AD594" i="7"/>
  <c r="AD595" i="7" s="1"/>
  <c r="AD129" i="7" s="1"/>
  <c r="Z594" i="7"/>
  <c r="Z595" i="7" s="1"/>
  <c r="Z129" i="7" s="1"/>
  <c r="V594" i="7"/>
  <c r="V595" i="7" s="1"/>
  <c r="V129" i="7" s="1"/>
  <c r="R594" i="7"/>
  <c r="R595" i="7" s="1"/>
  <c r="R129" i="7" s="1"/>
  <c r="R131" i="7" s="1"/>
  <c r="N594" i="7"/>
  <c r="N595" i="7" s="1"/>
  <c r="N129" i="7" s="1"/>
  <c r="N131" i="7" s="1"/>
  <c r="J594" i="7"/>
  <c r="J595" i="7" s="1"/>
  <c r="J129" i="7" s="1"/>
  <c r="J131" i="7" s="1"/>
  <c r="F594" i="7"/>
  <c r="F595" i="7" s="1"/>
  <c r="F129" i="7" s="1"/>
  <c r="AK594" i="7"/>
  <c r="AK595" i="7" s="1"/>
  <c r="AK129" i="7" s="1"/>
  <c r="AF594" i="7"/>
  <c r="AF595" i="7" s="1"/>
  <c r="AF129" i="7" s="1"/>
  <c r="AA594" i="7"/>
  <c r="AA595" i="7" s="1"/>
  <c r="AA129" i="7" s="1"/>
  <c r="U594" i="7"/>
  <c r="U595" i="7" s="1"/>
  <c r="U129" i="7" s="1"/>
  <c r="U131" i="7" s="1"/>
  <c r="P594" i="7"/>
  <c r="P595" i="7" s="1"/>
  <c r="P129" i="7" s="1"/>
  <c r="K594" i="7"/>
  <c r="K595" i="7" s="1"/>
  <c r="K129" i="7" s="1"/>
  <c r="E594" i="7"/>
  <c r="E595" i="7" s="1"/>
  <c r="E129" i="7" s="1"/>
  <c r="AO594" i="7"/>
  <c r="AO595" i="7" s="1"/>
  <c r="AO129" i="7" s="1"/>
  <c r="AJ594" i="7"/>
  <c r="AJ595" i="7" s="1"/>
  <c r="AJ129" i="7" s="1"/>
  <c r="AE594" i="7"/>
  <c r="AE595" i="7" s="1"/>
  <c r="AE129" i="7" s="1"/>
  <c r="Y594" i="7"/>
  <c r="Y595" i="7" s="1"/>
  <c r="Y129" i="7" s="1"/>
  <c r="Y131" i="7" s="1"/>
  <c r="T594" i="7"/>
  <c r="T595" i="7" s="1"/>
  <c r="T129" i="7" s="1"/>
  <c r="O594" i="7"/>
  <c r="O595" i="7" s="1"/>
  <c r="O129" i="7" s="1"/>
  <c r="I594" i="7"/>
  <c r="I595" i="7" s="1"/>
  <c r="I129" i="7" s="1"/>
  <c r="D594" i="7"/>
  <c r="D595" i="7" s="1"/>
  <c r="D129" i="7" s="1"/>
  <c r="AN594" i="7"/>
  <c r="AN595" i="7" s="1"/>
  <c r="AN129" i="7" s="1"/>
  <c r="AI594" i="7"/>
  <c r="AI595" i="7" s="1"/>
  <c r="AI129" i="7" s="1"/>
  <c r="AC594" i="7"/>
  <c r="AC595" i="7" s="1"/>
  <c r="AC129" i="7" s="1"/>
  <c r="X594" i="7"/>
  <c r="X595" i="7" s="1"/>
  <c r="X129" i="7" s="1"/>
  <c r="S594" i="7"/>
  <c r="S595" i="7" s="1"/>
  <c r="S129" i="7" s="1"/>
  <c r="M594" i="7"/>
  <c r="M595" i="7" s="1"/>
  <c r="M129" i="7" s="1"/>
  <c r="H594" i="7"/>
  <c r="H595" i="7" s="1"/>
  <c r="H129" i="7" s="1"/>
  <c r="C594" i="7"/>
  <c r="AB594" i="7"/>
  <c r="AB595" i="7" s="1"/>
  <c r="AB129" i="7" s="1"/>
  <c r="G594" i="7"/>
  <c r="G595" i="7" s="1"/>
  <c r="G129" i="7" s="1"/>
  <c r="W594" i="7"/>
  <c r="W595" i="7" s="1"/>
  <c r="W129" i="7" s="1"/>
  <c r="AM594" i="7"/>
  <c r="AM595" i="7" s="1"/>
  <c r="AM129" i="7" s="1"/>
  <c r="Q594" i="7"/>
  <c r="Q595" i="7" s="1"/>
  <c r="Q129" i="7" s="1"/>
  <c r="AG594" i="7"/>
  <c r="AG595" i="7" s="1"/>
  <c r="AG129" i="7" s="1"/>
  <c r="L594" i="7"/>
  <c r="L595" i="7" s="1"/>
  <c r="L129" i="7" s="1"/>
  <c r="F679" i="7"/>
  <c r="F678" i="7"/>
  <c r="F29" i="7"/>
  <c r="F681" i="7"/>
  <c r="F682" i="7" s="1"/>
  <c r="F677" i="7"/>
  <c r="F659" i="7" s="1"/>
  <c r="F672" i="7"/>
  <c r="F660" i="7"/>
  <c r="F63" i="7"/>
  <c r="F62" i="7"/>
  <c r="F210" i="7"/>
  <c r="F192" i="7"/>
  <c r="F188" i="7"/>
  <c r="F200" i="7" s="1"/>
  <c r="F209" i="7"/>
  <c r="F191" i="7"/>
  <c r="F189" i="7"/>
  <c r="F180" i="7"/>
  <c r="F207" i="7"/>
  <c r="F190" i="7"/>
  <c r="F202" i="7" s="1"/>
  <c r="F177" i="7"/>
  <c r="F213" i="7" s="1"/>
  <c r="F178" i="7"/>
  <c r="F208" i="7"/>
  <c r="F179" i="7"/>
  <c r="F215" i="7" s="1"/>
  <c r="F27" i="7"/>
  <c r="D228" i="7"/>
  <c r="D234" i="7" s="1"/>
  <c r="C18" i="7"/>
  <c r="C220" i="7"/>
  <c r="F61" i="7"/>
  <c r="E16" i="7"/>
  <c r="E221" i="7" s="1"/>
  <c r="E227" i="7" s="1"/>
  <c r="E233" i="7" s="1"/>
  <c r="D217" i="7"/>
  <c r="D204" i="7"/>
  <c r="D15" i="7"/>
  <c r="E14" i="7"/>
  <c r="E219" i="7" s="1"/>
  <c r="E225" i="7" s="1"/>
  <c r="E231" i="7" s="1"/>
  <c r="E211" i="7"/>
  <c r="E214" i="7"/>
  <c r="E203" i="7"/>
  <c r="E17" i="7" s="1"/>
  <c r="E222" i="7" s="1"/>
  <c r="E201" i="7"/>
  <c r="E216" i="7"/>
  <c r="F173" i="7"/>
  <c r="F167" i="7"/>
  <c r="F171" i="7"/>
  <c r="F197" i="7" s="1"/>
  <c r="F169" i="7"/>
  <c r="F195" i="7" s="1"/>
  <c r="F57" i="7"/>
  <c r="G2" i="7"/>
  <c r="F699" i="7"/>
  <c r="F693" i="7"/>
  <c r="B501" i="7"/>
  <c r="B500" i="7"/>
  <c r="C493" i="7" a="1"/>
  <c r="D493" i="7" s="1"/>
  <c r="M460" i="7"/>
  <c r="M459" i="7"/>
  <c r="B460" i="7"/>
  <c r="B365" i="7"/>
  <c r="B364" i="7"/>
  <c r="C357" i="7" a="1"/>
  <c r="D357" i="7" s="1"/>
  <c r="B357" i="7"/>
  <c r="B356" i="7"/>
  <c r="M324" i="7"/>
  <c r="M323" i="7"/>
  <c r="B323" i="7"/>
  <c r="L131" i="7" l="1"/>
  <c r="K131" i="7"/>
  <c r="AG131" i="7"/>
  <c r="AC131" i="7"/>
  <c r="AF131" i="7"/>
  <c r="H131" i="7"/>
  <c r="I131" i="7"/>
  <c r="AE131" i="7"/>
  <c r="AD131" i="7"/>
  <c r="G131" i="7"/>
  <c r="AB131" i="7"/>
  <c r="AO131" i="7"/>
  <c r="AL131" i="7"/>
  <c r="W131" i="7"/>
  <c r="P131" i="7"/>
  <c r="AK131" i="7"/>
  <c r="X131" i="7"/>
  <c r="D131" i="7"/>
  <c r="E131" i="7"/>
  <c r="AA131" i="7"/>
  <c r="Z131" i="7"/>
  <c r="M131" i="7"/>
  <c r="O131" i="7"/>
  <c r="Q131" i="7"/>
  <c r="S131" i="7"/>
  <c r="AN131" i="7"/>
  <c r="T131" i="7"/>
  <c r="F131" i="7"/>
  <c r="V131" i="7"/>
  <c r="I461" i="7"/>
  <c r="C601" i="7"/>
  <c r="C130" i="7" s="1"/>
  <c r="AI131" i="7"/>
  <c r="AJ131" i="7"/>
  <c r="AH131" i="7"/>
  <c r="AM131" i="7"/>
  <c r="C595" i="7"/>
  <c r="C129" i="7" s="1"/>
  <c r="I325" i="7"/>
  <c r="AP131" i="7"/>
  <c r="G679" i="7"/>
  <c r="G678" i="7"/>
  <c r="G29" i="7"/>
  <c r="G681" i="7"/>
  <c r="G682" i="7" s="1"/>
  <c r="G677" i="7"/>
  <c r="G659" i="7" s="1"/>
  <c r="G672" i="7"/>
  <c r="G660" i="7"/>
  <c r="F205" i="7"/>
  <c r="F19" i="7" s="1"/>
  <c r="G63" i="7"/>
  <c r="G62" i="7"/>
  <c r="G207" i="7"/>
  <c r="G209" i="7"/>
  <c r="G191" i="7"/>
  <c r="G189" i="7"/>
  <c r="G208" i="7"/>
  <c r="G190" i="7"/>
  <c r="G202" i="7" s="1"/>
  <c r="G188" i="7"/>
  <c r="G200" i="7" s="1"/>
  <c r="G177" i="7"/>
  <c r="G213" i="7" s="1"/>
  <c r="G210" i="7"/>
  <c r="G178" i="7"/>
  <c r="G192" i="7"/>
  <c r="G179" i="7"/>
  <c r="G215" i="7" s="1"/>
  <c r="G27" i="7"/>
  <c r="G180" i="7"/>
  <c r="E228" i="7"/>
  <c r="E234" i="7" s="1"/>
  <c r="D18" i="7"/>
  <c r="D220" i="7"/>
  <c r="C226" i="7"/>
  <c r="C223" i="7"/>
  <c r="G61" i="7"/>
  <c r="F14" i="7"/>
  <c r="F219" i="7" s="1"/>
  <c r="F225" i="7" s="1"/>
  <c r="F231" i="7" s="1"/>
  <c r="F16" i="7"/>
  <c r="F221" i="7" s="1"/>
  <c r="F227" i="7" s="1"/>
  <c r="F233" i="7" s="1"/>
  <c r="E204" i="7"/>
  <c r="E15" i="7"/>
  <c r="F211" i="7"/>
  <c r="E217" i="7"/>
  <c r="F214" i="7"/>
  <c r="F201" i="7"/>
  <c r="F15" i="7" s="1"/>
  <c r="F220" i="7" s="1"/>
  <c r="F203" i="7"/>
  <c r="F216" i="7"/>
  <c r="G167" i="7"/>
  <c r="G173" i="7"/>
  <c r="G171" i="7"/>
  <c r="G197" i="7" s="1"/>
  <c r="G169" i="7"/>
  <c r="G195" i="7" s="1"/>
  <c r="G57" i="7"/>
  <c r="H2" i="7"/>
  <c r="G693" i="7"/>
  <c r="G699" i="7"/>
  <c r="AM493" i="7"/>
  <c r="AI493" i="7"/>
  <c r="AE493" i="7"/>
  <c r="AA493" i="7"/>
  <c r="W493" i="7"/>
  <c r="S493" i="7"/>
  <c r="O493" i="7"/>
  <c r="K493" i="7"/>
  <c r="G493" i="7"/>
  <c r="C493" i="7"/>
  <c r="AP493" i="7"/>
  <c r="AL493" i="7"/>
  <c r="AH493" i="7"/>
  <c r="AD493" i="7"/>
  <c r="Z493" i="7"/>
  <c r="V493" i="7"/>
  <c r="R493" i="7"/>
  <c r="N493" i="7"/>
  <c r="J493" i="7"/>
  <c r="F493" i="7"/>
  <c r="AO493" i="7"/>
  <c r="AK493" i="7"/>
  <c r="AG493" i="7"/>
  <c r="AC493" i="7"/>
  <c r="Y493" i="7"/>
  <c r="U493" i="7"/>
  <c r="Q493" i="7"/>
  <c r="M493" i="7"/>
  <c r="I493" i="7"/>
  <c r="E493" i="7"/>
  <c r="AN493" i="7"/>
  <c r="AJ493" i="7"/>
  <c r="AF493" i="7"/>
  <c r="AB493" i="7"/>
  <c r="X493" i="7"/>
  <c r="T493" i="7"/>
  <c r="P493" i="7"/>
  <c r="L493" i="7"/>
  <c r="H493" i="7"/>
  <c r="AO357" i="7"/>
  <c r="AK357" i="7"/>
  <c r="AG357" i="7"/>
  <c r="AC357" i="7"/>
  <c r="Y357" i="7"/>
  <c r="U357" i="7"/>
  <c r="Q357" i="7"/>
  <c r="M357" i="7"/>
  <c r="I357" i="7"/>
  <c r="E357" i="7"/>
  <c r="AM357" i="7"/>
  <c r="AI357" i="7"/>
  <c r="AE357" i="7"/>
  <c r="AA357" i="7"/>
  <c r="W357" i="7"/>
  <c r="S357" i="7"/>
  <c r="O357" i="7"/>
  <c r="K357" i="7"/>
  <c r="G357" i="7"/>
  <c r="C357" i="7"/>
  <c r="AP357" i="7"/>
  <c r="AL357" i="7"/>
  <c r="AH357" i="7"/>
  <c r="AD357" i="7"/>
  <c r="Z357" i="7"/>
  <c r="V357" i="7"/>
  <c r="R357" i="7"/>
  <c r="N357" i="7"/>
  <c r="J357" i="7"/>
  <c r="F357" i="7"/>
  <c r="AN357" i="7"/>
  <c r="AJ357" i="7"/>
  <c r="AF357" i="7"/>
  <c r="AB357" i="7"/>
  <c r="X357" i="7"/>
  <c r="T357" i="7"/>
  <c r="P357" i="7"/>
  <c r="L357" i="7"/>
  <c r="H357" i="7"/>
  <c r="C42" i="7" a="1"/>
  <c r="E42" i="7" s="1"/>
  <c r="H679" i="7" l="1"/>
  <c r="H678" i="7"/>
  <c r="G16" i="7"/>
  <c r="G221" i="7" s="1"/>
  <c r="G227" i="7" s="1"/>
  <c r="G233" i="7" s="1"/>
  <c r="H29" i="7"/>
  <c r="H681" i="7"/>
  <c r="H682" i="7" s="1"/>
  <c r="H677" i="7"/>
  <c r="H659" i="7" s="1"/>
  <c r="H672" i="7"/>
  <c r="H660" i="7"/>
  <c r="G205" i="7"/>
  <c r="G19" i="7" s="1"/>
  <c r="G14" i="7"/>
  <c r="G219" i="7" s="1"/>
  <c r="G225" i="7" s="1"/>
  <c r="G231" i="7" s="1"/>
  <c r="H208" i="7"/>
  <c r="H190" i="7"/>
  <c r="H202" i="7" s="1"/>
  <c r="H209" i="7"/>
  <c r="H191" i="7"/>
  <c r="H189" i="7"/>
  <c r="H178" i="7"/>
  <c r="H180" i="7"/>
  <c r="H63" i="7"/>
  <c r="H210" i="7"/>
  <c r="H207" i="7"/>
  <c r="H192" i="7"/>
  <c r="H179" i="7"/>
  <c r="H215" i="7" s="1"/>
  <c r="H27" i="7"/>
  <c r="H188" i="7"/>
  <c r="H200" i="7" s="1"/>
  <c r="H62" i="7"/>
  <c r="H177" i="7"/>
  <c r="H213" i="7" s="1"/>
  <c r="D223" i="7"/>
  <c r="D226" i="7"/>
  <c r="D232" i="7" s="1"/>
  <c r="E18" i="7"/>
  <c r="E220" i="7"/>
  <c r="F217" i="7"/>
  <c r="F226" i="7"/>
  <c r="F232" i="7" s="1"/>
  <c r="C232" i="7"/>
  <c r="C229" i="7"/>
  <c r="H61" i="7"/>
  <c r="G216" i="7"/>
  <c r="F204" i="7"/>
  <c r="F17" i="7"/>
  <c r="G211" i="7"/>
  <c r="G201" i="7"/>
  <c r="G214" i="7"/>
  <c r="G203" i="7"/>
  <c r="G17" i="7" s="1"/>
  <c r="G222" i="7" s="1"/>
  <c r="H169" i="7"/>
  <c r="H195" i="7" s="1"/>
  <c r="H171" i="7"/>
  <c r="H197" i="7" s="1"/>
  <c r="H173" i="7"/>
  <c r="H167" i="7"/>
  <c r="H57" i="7"/>
  <c r="I2" i="7"/>
  <c r="H699" i="7"/>
  <c r="H693" i="7"/>
  <c r="B493" i="7" a="1"/>
  <c r="B493" i="7" s="1"/>
  <c r="AM42" i="7"/>
  <c r="AH42" i="7"/>
  <c r="AB42" i="7"/>
  <c r="W42" i="7"/>
  <c r="R42" i="7"/>
  <c r="L42" i="7"/>
  <c r="G42" i="7"/>
  <c r="AL42" i="7"/>
  <c r="AF42" i="7"/>
  <c r="AA42" i="7"/>
  <c r="V42" i="7"/>
  <c r="P42" i="7"/>
  <c r="K42" i="7"/>
  <c r="F42" i="7"/>
  <c r="AP42" i="7"/>
  <c r="AJ42" i="7"/>
  <c r="AE42" i="7"/>
  <c r="Z42" i="7"/>
  <c r="T42" i="7"/>
  <c r="O42" i="7"/>
  <c r="J42" i="7"/>
  <c r="D42" i="7"/>
  <c r="AN42" i="7"/>
  <c r="AI42" i="7"/>
  <c r="AD42" i="7"/>
  <c r="X42" i="7"/>
  <c r="S42" i="7"/>
  <c r="N42" i="7"/>
  <c r="H42" i="7"/>
  <c r="C42" i="7"/>
  <c r="AO42" i="7"/>
  <c r="AK42" i="7"/>
  <c r="AG42" i="7"/>
  <c r="AC42" i="7"/>
  <c r="Y42" i="7"/>
  <c r="U42" i="7"/>
  <c r="Q42" i="7"/>
  <c r="M42" i="7"/>
  <c r="I42" i="7"/>
  <c r="I679" i="7" l="1"/>
  <c r="I678" i="7"/>
  <c r="I29" i="7"/>
  <c r="I681" i="7"/>
  <c r="I682" i="7" s="1"/>
  <c r="I677" i="7"/>
  <c r="I659" i="7" s="1"/>
  <c r="I672" i="7"/>
  <c r="I660" i="7"/>
  <c r="H205" i="7"/>
  <c r="H19" i="7" s="1"/>
  <c r="I209" i="7"/>
  <c r="I191" i="7"/>
  <c r="I208" i="7"/>
  <c r="I63" i="7"/>
  <c r="I62" i="7"/>
  <c r="I210" i="7"/>
  <c r="I207" i="7"/>
  <c r="I192" i="7"/>
  <c r="I188" i="7"/>
  <c r="I200" i="7" s="1"/>
  <c r="I180" i="7"/>
  <c r="I190" i="7"/>
  <c r="I202" i="7" s="1"/>
  <c r="I179" i="7"/>
  <c r="I215" i="7" s="1"/>
  <c r="I27" i="7"/>
  <c r="I177" i="7"/>
  <c r="I213" i="7" s="1"/>
  <c r="I178" i="7"/>
  <c r="I189" i="7"/>
  <c r="G228" i="7"/>
  <c r="G234" i="7" s="1"/>
  <c r="D229" i="7"/>
  <c r="F18" i="7"/>
  <c r="F222" i="7"/>
  <c r="E223" i="7"/>
  <c r="E226" i="7"/>
  <c r="E232" i="7" s="1"/>
  <c r="I61" i="7"/>
  <c r="H16" i="7"/>
  <c r="H221" i="7" s="1"/>
  <c r="H227" i="7" s="1"/>
  <c r="H233" i="7" s="1"/>
  <c r="G217" i="7"/>
  <c r="H14" i="7"/>
  <c r="H219" i="7" s="1"/>
  <c r="G204" i="7"/>
  <c r="G15" i="7"/>
  <c r="H203" i="7"/>
  <c r="H17" i="7" s="1"/>
  <c r="H222" i="7" s="1"/>
  <c r="H201" i="7"/>
  <c r="H15" i="7" s="1"/>
  <c r="H220" i="7" s="1"/>
  <c r="H211" i="7"/>
  <c r="H216" i="7"/>
  <c r="H214" i="7"/>
  <c r="I171" i="7"/>
  <c r="I197" i="7" s="1"/>
  <c r="I169" i="7"/>
  <c r="I195" i="7" s="1"/>
  <c r="I173" i="7"/>
  <c r="I167" i="7"/>
  <c r="I57" i="7"/>
  <c r="J2" i="7"/>
  <c r="I699" i="7"/>
  <c r="I693" i="7"/>
  <c r="B689" i="7" a="1"/>
  <c r="C689" i="7" s="1"/>
  <c r="B688" i="7" a="1"/>
  <c r="C688" i="7" s="1"/>
  <c r="B687" i="7" a="1"/>
  <c r="B687" i="7" s="1"/>
  <c r="J679" i="7" l="1"/>
  <c r="J678" i="7"/>
  <c r="J29" i="7"/>
  <c r="J681" i="7"/>
  <c r="J682" i="7" s="1"/>
  <c r="J677" i="7"/>
  <c r="J659" i="7" s="1"/>
  <c r="J672" i="7"/>
  <c r="J660" i="7"/>
  <c r="I205" i="7"/>
  <c r="I19" i="7" s="1"/>
  <c r="I16" i="7"/>
  <c r="I221" i="7" s="1"/>
  <c r="I227" i="7" s="1"/>
  <c r="I233" i="7" s="1"/>
  <c r="J63" i="7"/>
  <c r="J62" i="7"/>
  <c r="J210" i="7"/>
  <c r="J192" i="7"/>
  <c r="J207" i="7"/>
  <c r="J188" i="7"/>
  <c r="J200" i="7" s="1"/>
  <c r="J189" i="7"/>
  <c r="J208" i="7"/>
  <c r="J178" i="7"/>
  <c r="J180" i="7"/>
  <c r="J177" i="7"/>
  <c r="J213" i="7" s="1"/>
  <c r="J27" i="7"/>
  <c r="J191" i="7"/>
  <c r="J190" i="7"/>
  <c r="J202" i="7" s="1"/>
  <c r="J179" i="7"/>
  <c r="J215" i="7" s="1"/>
  <c r="J209" i="7"/>
  <c r="H226" i="7"/>
  <c r="H232" i="7" s="1"/>
  <c r="H228" i="7"/>
  <c r="H234" i="7" s="1"/>
  <c r="G18" i="7"/>
  <c r="G220" i="7"/>
  <c r="E229" i="7"/>
  <c r="H223" i="7"/>
  <c r="H225" i="7"/>
  <c r="H231" i="7" s="1"/>
  <c r="F228" i="7"/>
  <c r="F234" i="7" s="1"/>
  <c r="F223" i="7"/>
  <c r="J61" i="7"/>
  <c r="I201" i="7"/>
  <c r="I15" i="7" s="1"/>
  <c r="I220" i="7" s="1"/>
  <c r="I14" i="7"/>
  <c r="I219" i="7" s="1"/>
  <c r="I225" i="7" s="1"/>
  <c r="I231" i="7" s="1"/>
  <c r="H18" i="7"/>
  <c r="H204" i="7"/>
  <c r="H217" i="7"/>
  <c r="I211" i="7"/>
  <c r="I216" i="7"/>
  <c r="I214" i="7"/>
  <c r="I203" i="7"/>
  <c r="J173" i="7"/>
  <c r="J169" i="7"/>
  <c r="J195" i="7" s="1"/>
  <c r="J167" i="7"/>
  <c r="J171" i="7"/>
  <c r="J197" i="7" s="1"/>
  <c r="J57" i="7"/>
  <c r="K2" i="7"/>
  <c r="J699" i="7"/>
  <c r="J693" i="7"/>
  <c r="AO688" i="7"/>
  <c r="AG688" i="7"/>
  <c r="Y688" i="7"/>
  <c r="Q688" i="7"/>
  <c r="AL688" i="7"/>
  <c r="AD688" i="7"/>
  <c r="V688" i="7"/>
  <c r="N688" i="7"/>
  <c r="F688" i="7"/>
  <c r="AK688" i="7"/>
  <c r="AC688" i="7"/>
  <c r="U688" i="7"/>
  <c r="M688" i="7"/>
  <c r="E688" i="7"/>
  <c r="AP688" i="7"/>
  <c r="AH688" i="7"/>
  <c r="Z688" i="7"/>
  <c r="R688" i="7"/>
  <c r="J688" i="7"/>
  <c r="B688" i="7"/>
  <c r="I688" i="7"/>
  <c r="AL689" i="7"/>
  <c r="AD689" i="7"/>
  <c r="V689" i="7"/>
  <c r="N689" i="7"/>
  <c r="F689" i="7"/>
  <c r="AK689" i="7"/>
  <c r="AC689" i="7"/>
  <c r="U689" i="7"/>
  <c r="M689" i="7"/>
  <c r="E689" i="7"/>
  <c r="AN689" i="7"/>
  <c r="AJ689" i="7"/>
  <c r="AF689" i="7"/>
  <c r="AB689" i="7"/>
  <c r="X689" i="7"/>
  <c r="T689" i="7"/>
  <c r="P689" i="7"/>
  <c r="L689" i="7"/>
  <c r="H689" i="7"/>
  <c r="D689" i="7"/>
  <c r="AP689" i="7"/>
  <c r="AH689" i="7"/>
  <c r="Z689" i="7"/>
  <c r="R689" i="7"/>
  <c r="J689" i="7"/>
  <c r="B689" i="7"/>
  <c r="C686" i="7" s="1"/>
  <c r="AO689" i="7"/>
  <c r="AG689" i="7"/>
  <c r="Y689" i="7"/>
  <c r="Q689" i="7"/>
  <c r="I689" i="7"/>
  <c r="AM689" i="7"/>
  <c r="AI689" i="7"/>
  <c r="AE689" i="7"/>
  <c r="AA689" i="7"/>
  <c r="W689" i="7"/>
  <c r="S689" i="7"/>
  <c r="O689" i="7"/>
  <c r="K689" i="7"/>
  <c r="G689" i="7"/>
  <c r="AN688" i="7"/>
  <c r="AJ688" i="7"/>
  <c r="AF688" i="7"/>
  <c r="AB688" i="7"/>
  <c r="X688" i="7"/>
  <c r="T688" i="7"/>
  <c r="P688" i="7"/>
  <c r="L688" i="7"/>
  <c r="H688" i="7"/>
  <c r="D688" i="7"/>
  <c r="AM688" i="7"/>
  <c r="AI688" i="7"/>
  <c r="AE688" i="7"/>
  <c r="AA688" i="7"/>
  <c r="W688" i="7"/>
  <c r="S688" i="7"/>
  <c r="O688" i="7"/>
  <c r="K688" i="7"/>
  <c r="G688" i="7"/>
  <c r="AN687" i="7"/>
  <c r="AF687" i="7"/>
  <c r="X687" i="7"/>
  <c r="P687" i="7"/>
  <c r="H687" i="7"/>
  <c r="AM687" i="7"/>
  <c r="AE687" i="7"/>
  <c r="AA687" i="7"/>
  <c r="W687" i="7"/>
  <c r="S687" i="7"/>
  <c r="O687" i="7"/>
  <c r="K687" i="7"/>
  <c r="G687" i="7"/>
  <c r="C687" i="7"/>
  <c r="AO687" i="7"/>
  <c r="AK687" i="7"/>
  <c r="AG687" i="7"/>
  <c r="AC687" i="7"/>
  <c r="Y687" i="7"/>
  <c r="U687" i="7"/>
  <c r="Q687" i="7"/>
  <c r="M687" i="7"/>
  <c r="I687" i="7"/>
  <c r="E687" i="7"/>
  <c r="AJ687" i="7"/>
  <c r="AB687" i="7"/>
  <c r="T687" i="7"/>
  <c r="L687" i="7"/>
  <c r="D687" i="7"/>
  <c r="AI687" i="7"/>
  <c r="AP687" i="7"/>
  <c r="AL687" i="7"/>
  <c r="AH687" i="7"/>
  <c r="AD687" i="7"/>
  <c r="Z687" i="7"/>
  <c r="V687" i="7"/>
  <c r="R687" i="7"/>
  <c r="N687" i="7"/>
  <c r="J687" i="7"/>
  <c r="F687" i="7"/>
  <c r="K679" i="7" l="1"/>
  <c r="K678" i="7"/>
  <c r="K29" i="7"/>
  <c r="K681" i="7"/>
  <c r="K682" i="7" s="1"/>
  <c r="K677" i="7"/>
  <c r="K659" i="7" s="1"/>
  <c r="K672" i="7"/>
  <c r="K660" i="7"/>
  <c r="J205" i="7"/>
  <c r="J19" i="7" s="1"/>
  <c r="J201" i="7"/>
  <c r="J15" i="7" s="1"/>
  <c r="J220" i="7" s="1"/>
  <c r="K63" i="7"/>
  <c r="K62" i="7"/>
  <c r="K210" i="7"/>
  <c r="K207" i="7"/>
  <c r="K192" i="7"/>
  <c r="K189" i="7"/>
  <c r="K209" i="7"/>
  <c r="K191" i="7"/>
  <c r="K190" i="7"/>
  <c r="K202" i="7" s="1"/>
  <c r="K180" i="7"/>
  <c r="K177" i="7"/>
  <c r="K213" i="7" s="1"/>
  <c r="K188" i="7"/>
  <c r="K200" i="7" s="1"/>
  <c r="K179" i="7"/>
  <c r="K215" i="7" s="1"/>
  <c r="K208" i="7"/>
  <c r="K178" i="7"/>
  <c r="K27" i="7"/>
  <c r="G223" i="7"/>
  <c r="G226" i="7"/>
  <c r="I226" i="7"/>
  <c r="I232" i="7" s="1"/>
  <c r="F229" i="7"/>
  <c r="H229" i="7"/>
  <c r="K61" i="7"/>
  <c r="J14" i="7"/>
  <c r="J219" i="7" s="1"/>
  <c r="J225" i="7" s="1"/>
  <c r="J231" i="7" s="1"/>
  <c r="J16" i="7"/>
  <c r="J221" i="7" s="1"/>
  <c r="J227" i="7" s="1"/>
  <c r="J233" i="7" s="1"/>
  <c r="I204" i="7"/>
  <c r="I17" i="7"/>
  <c r="I217" i="7"/>
  <c r="J203" i="7"/>
  <c r="J211" i="7"/>
  <c r="J216" i="7"/>
  <c r="J214" i="7"/>
  <c r="K167" i="7"/>
  <c r="K173" i="7"/>
  <c r="K169" i="7"/>
  <c r="K195" i="7" s="1"/>
  <c r="K171" i="7"/>
  <c r="K197" i="7" s="1"/>
  <c r="K57" i="7"/>
  <c r="L2" i="7"/>
  <c r="K693" i="7"/>
  <c r="K699" i="7"/>
  <c r="L679" i="7" l="1"/>
  <c r="L678" i="7"/>
  <c r="L29" i="7"/>
  <c r="L681" i="7"/>
  <c r="L682" i="7" s="1"/>
  <c r="L677" i="7"/>
  <c r="L659" i="7" s="1"/>
  <c r="L672" i="7"/>
  <c r="L660" i="7"/>
  <c r="K205" i="7"/>
  <c r="K19" i="7" s="1"/>
  <c r="G229" i="7"/>
  <c r="G232" i="7"/>
  <c r="L208" i="7"/>
  <c r="L63" i="7"/>
  <c r="L62" i="7"/>
  <c r="L210" i="7"/>
  <c r="L209" i="7"/>
  <c r="L191" i="7"/>
  <c r="L190" i="7"/>
  <c r="L202" i="7" s="1"/>
  <c r="L207" i="7"/>
  <c r="L192" i="7"/>
  <c r="L178" i="7"/>
  <c r="L189" i="7"/>
  <c r="L188" i="7"/>
  <c r="L200" i="7" s="1"/>
  <c r="L179" i="7"/>
  <c r="L215" i="7" s="1"/>
  <c r="L27" i="7"/>
  <c r="L177" i="7"/>
  <c r="L213" i="7" s="1"/>
  <c r="L180" i="7"/>
  <c r="J226" i="7"/>
  <c r="J232" i="7" s="1"/>
  <c r="I18" i="7"/>
  <c r="I222" i="7"/>
  <c r="L61" i="7"/>
  <c r="K14" i="7"/>
  <c r="K219" i="7" s="1"/>
  <c r="K225" i="7" s="1"/>
  <c r="K231" i="7" s="1"/>
  <c r="J217" i="7"/>
  <c r="J204" i="7"/>
  <c r="J17" i="7"/>
  <c r="K214" i="7"/>
  <c r="K16" i="7"/>
  <c r="K221" i="7" s="1"/>
  <c r="K227" i="7" s="1"/>
  <c r="K233" i="7" s="1"/>
  <c r="K211" i="7"/>
  <c r="K216" i="7"/>
  <c r="K201" i="7"/>
  <c r="K203" i="7"/>
  <c r="K17" i="7" s="1"/>
  <c r="K222" i="7" s="1"/>
  <c r="L169" i="7"/>
  <c r="L195" i="7" s="1"/>
  <c r="L173" i="7"/>
  <c r="L167" i="7"/>
  <c r="L171" i="7"/>
  <c r="L197" i="7" s="1"/>
  <c r="L57" i="7"/>
  <c r="M2" i="7"/>
  <c r="L693" i="7"/>
  <c r="L699" i="7"/>
  <c r="AP701" i="7"/>
  <c r="M679" i="7" l="1"/>
  <c r="M678" i="7"/>
  <c r="M29" i="7"/>
  <c r="M681" i="7"/>
  <c r="M682" i="7" s="1"/>
  <c r="M677" i="7"/>
  <c r="M659" i="7" s="1"/>
  <c r="M672" i="7"/>
  <c r="M660" i="7"/>
  <c r="L205" i="7"/>
  <c r="L19" i="7" s="1"/>
  <c r="M209" i="7"/>
  <c r="M191" i="7"/>
  <c r="M208" i="7"/>
  <c r="M188" i="7"/>
  <c r="M200" i="7" s="1"/>
  <c r="M180" i="7"/>
  <c r="M63" i="7"/>
  <c r="M210" i="7"/>
  <c r="M179" i="7"/>
  <c r="M215" i="7" s="1"/>
  <c r="M27" i="7"/>
  <c r="M62" i="7"/>
  <c r="M190" i="7"/>
  <c r="M202" i="7" s="1"/>
  <c r="M189" i="7"/>
  <c r="M177" i="7"/>
  <c r="M213" i="7" s="1"/>
  <c r="M207" i="7"/>
  <c r="M192" i="7"/>
  <c r="M178" i="7"/>
  <c r="I228" i="7"/>
  <c r="I234" i="7" s="1"/>
  <c r="I223" i="7"/>
  <c r="K217" i="7"/>
  <c r="K228" i="7"/>
  <c r="K234" i="7" s="1"/>
  <c r="J18" i="7"/>
  <c r="J222" i="7"/>
  <c r="M61" i="7"/>
  <c r="L16" i="7"/>
  <c r="L221" i="7" s="1"/>
  <c r="L227" i="7" s="1"/>
  <c r="L233" i="7" s="1"/>
  <c r="K204" i="7"/>
  <c r="K15" i="7"/>
  <c r="L14" i="7"/>
  <c r="L219" i="7" s="1"/>
  <c r="L211" i="7"/>
  <c r="L201" i="7"/>
  <c r="L203" i="7"/>
  <c r="L17" i="7" s="1"/>
  <c r="L222" i="7" s="1"/>
  <c r="L216" i="7"/>
  <c r="L214" i="7"/>
  <c r="M171" i="7"/>
  <c r="M197" i="7" s="1"/>
  <c r="M169" i="7"/>
  <c r="M195" i="7" s="1"/>
  <c r="M173" i="7"/>
  <c r="M167" i="7"/>
  <c r="M57" i="7"/>
  <c r="N2" i="7"/>
  <c r="M693" i="7"/>
  <c r="M699" i="7"/>
  <c r="B99" i="7"/>
  <c r="N679" i="7" l="1"/>
  <c r="N678" i="7"/>
  <c r="N29" i="7"/>
  <c r="N681" i="7"/>
  <c r="N682" i="7" s="1"/>
  <c r="N677" i="7"/>
  <c r="N659" i="7" s="1"/>
  <c r="N672" i="7"/>
  <c r="N660" i="7"/>
  <c r="M205" i="7"/>
  <c r="M19" i="7" s="1"/>
  <c r="N63" i="7"/>
  <c r="N62" i="7"/>
  <c r="N210" i="7"/>
  <c r="N192" i="7"/>
  <c r="N208" i="7"/>
  <c r="N188" i="7"/>
  <c r="N200" i="7" s="1"/>
  <c r="N207" i="7"/>
  <c r="N189" i="7"/>
  <c r="N209" i="7"/>
  <c r="N191" i="7"/>
  <c r="N180" i="7"/>
  <c r="N190" i="7"/>
  <c r="N202" i="7" s="1"/>
  <c r="N177" i="7"/>
  <c r="N178" i="7"/>
  <c r="N179" i="7"/>
  <c r="N215" i="7" s="1"/>
  <c r="N27" i="7"/>
  <c r="M14" i="7"/>
  <c r="M219" i="7" s="1"/>
  <c r="M225" i="7" s="1"/>
  <c r="M231" i="7" s="1"/>
  <c r="I229" i="7"/>
  <c r="K18" i="7"/>
  <c r="K220" i="7"/>
  <c r="J223" i="7"/>
  <c r="J228" i="7"/>
  <c r="L228" i="7"/>
  <c r="L234" i="7" s="1"/>
  <c r="L225" i="7"/>
  <c r="L231" i="7" s="1"/>
  <c r="N61" i="7"/>
  <c r="M216" i="7"/>
  <c r="M203" i="7"/>
  <c r="M17" i="7" s="1"/>
  <c r="M222" i="7" s="1"/>
  <c r="L217" i="7"/>
  <c r="M16" i="7"/>
  <c r="M221" i="7" s="1"/>
  <c r="M227" i="7" s="1"/>
  <c r="M233" i="7" s="1"/>
  <c r="L204" i="7"/>
  <c r="L15" i="7"/>
  <c r="M211" i="7"/>
  <c r="M201" i="7"/>
  <c r="M214" i="7"/>
  <c r="N173" i="7"/>
  <c r="N171" i="7"/>
  <c r="N197" i="7" s="1"/>
  <c r="N213" i="7"/>
  <c r="N169" i="7"/>
  <c r="N195" i="7" s="1"/>
  <c r="N167" i="7"/>
  <c r="N57" i="7"/>
  <c r="O2" i="7"/>
  <c r="N699" i="7"/>
  <c r="N693" i="7"/>
  <c r="O679" i="7" l="1"/>
  <c r="O678" i="7"/>
  <c r="O29" i="7"/>
  <c r="O681" i="7"/>
  <c r="O682" i="7" s="1"/>
  <c r="O677" i="7"/>
  <c r="O659" i="7" s="1"/>
  <c r="O672" i="7"/>
  <c r="O660" i="7"/>
  <c r="N205" i="7"/>
  <c r="N19" i="7" s="1"/>
  <c r="J229" i="7"/>
  <c r="J234" i="7"/>
  <c r="O63" i="7"/>
  <c r="O62" i="7"/>
  <c r="O210" i="7"/>
  <c r="O207" i="7"/>
  <c r="O189" i="7"/>
  <c r="O192" i="7"/>
  <c r="O190" i="7"/>
  <c r="O202" i="7" s="1"/>
  <c r="O208" i="7"/>
  <c r="O188" i="7"/>
  <c r="O200" i="7" s="1"/>
  <c r="O177" i="7"/>
  <c r="O213" i="7" s="1"/>
  <c r="O209" i="7"/>
  <c r="O191" i="7"/>
  <c r="O180" i="7"/>
  <c r="O178" i="7"/>
  <c r="O179" i="7"/>
  <c r="O215" i="7" s="1"/>
  <c r="O27" i="7"/>
  <c r="K223" i="7"/>
  <c r="K226" i="7"/>
  <c r="K232" i="7" s="1"/>
  <c r="M228" i="7"/>
  <c r="M234" i="7" s="1"/>
  <c r="L18" i="7"/>
  <c r="L220" i="7"/>
  <c r="O61" i="7"/>
  <c r="M217" i="7"/>
  <c r="N216" i="7"/>
  <c r="N14" i="7"/>
  <c r="N219" i="7" s="1"/>
  <c r="M204" i="7"/>
  <c r="M15" i="7"/>
  <c r="N16" i="7"/>
  <c r="N221" i="7" s="1"/>
  <c r="N227" i="7" s="1"/>
  <c r="N233" i="7" s="1"/>
  <c r="N211" i="7"/>
  <c r="N203" i="7"/>
  <c r="N17" i="7" s="1"/>
  <c r="N222" i="7" s="1"/>
  <c r="N201" i="7"/>
  <c r="N214" i="7"/>
  <c r="O167" i="7"/>
  <c r="O169" i="7"/>
  <c r="O195" i="7" s="1"/>
  <c r="O173" i="7"/>
  <c r="O171" i="7"/>
  <c r="O197" i="7" s="1"/>
  <c r="O57" i="7"/>
  <c r="P2" i="7"/>
  <c r="O693" i="7"/>
  <c r="O699" i="7"/>
  <c r="P679" i="7" l="1"/>
  <c r="P678" i="7"/>
  <c r="P29" i="7"/>
  <c r="P681" i="7"/>
  <c r="P682" i="7" s="1"/>
  <c r="P677" i="7"/>
  <c r="P659" i="7" s="1"/>
  <c r="P672" i="7"/>
  <c r="P660" i="7"/>
  <c r="O205" i="7"/>
  <c r="O19" i="7" s="1"/>
  <c r="O14" i="7"/>
  <c r="O219" i="7" s="1"/>
  <c r="O225" i="7" s="1"/>
  <c r="O231" i="7" s="1"/>
  <c r="P208" i="7"/>
  <c r="P207" i="7"/>
  <c r="P192" i="7"/>
  <c r="P190" i="7"/>
  <c r="P202" i="7" s="1"/>
  <c r="P209" i="7"/>
  <c r="P191" i="7"/>
  <c r="P179" i="7"/>
  <c r="P215" i="7" s="1"/>
  <c r="P189" i="7"/>
  <c r="P180" i="7"/>
  <c r="P178" i="7"/>
  <c r="P62" i="7"/>
  <c r="P27" i="7"/>
  <c r="P177" i="7"/>
  <c r="P213" i="7" s="1"/>
  <c r="P63" i="7"/>
  <c r="P210" i="7"/>
  <c r="P188" i="7"/>
  <c r="P200" i="7" s="1"/>
  <c r="K229" i="7"/>
  <c r="M18" i="7"/>
  <c r="M220" i="7"/>
  <c r="L223" i="7"/>
  <c r="L226" i="7"/>
  <c r="N228" i="7"/>
  <c r="N234" i="7" s="1"/>
  <c r="N225" i="7"/>
  <c r="N231" i="7" s="1"/>
  <c r="P61" i="7"/>
  <c r="O16" i="7"/>
  <c r="O221" i="7" s="1"/>
  <c r="O227" i="7" s="1"/>
  <c r="O233" i="7" s="1"/>
  <c r="N217" i="7"/>
  <c r="N204" i="7"/>
  <c r="N15" i="7"/>
  <c r="O201" i="7"/>
  <c r="O15" i="7" s="1"/>
  <c r="O220" i="7" s="1"/>
  <c r="O211" i="7"/>
  <c r="O203" i="7"/>
  <c r="O216" i="7"/>
  <c r="O214" i="7"/>
  <c r="P169" i="7"/>
  <c r="P195" i="7" s="1"/>
  <c r="P173" i="7"/>
  <c r="P167" i="7"/>
  <c r="P171" i="7"/>
  <c r="P197" i="7" s="1"/>
  <c r="P57" i="7"/>
  <c r="B701" i="7"/>
  <c r="Q2" i="7"/>
  <c r="P699" i="7"/>
  <c r="P693" i="7"/>
  <c r="Q679" i="7" l="1"/>
  <c r="Q678" i="7"/>
  <c r="Q29" i="7"/>
  <c r="Q672" i="7"/>
  <c r="Q681" i="7"/>
  <c r="Q682" i="7" s="1"/>
  <c r="Q677" i="7"/>
  <c r="Q659" i="7" s="1"/>
  <c r="Q660" i="7"/>
  <c r="P205" i="7"/>
  <c r="P19" i="7" s="1"/>
  <c r="L229" i="7"/>
  <c r="L232" i="7"/>
  <c r="Q209" i="7"/>
  <c r="Q191" i="7"/>
  <c r="Q63" i="7"/>
  <c r="Q62" i="7"/>
  <c r="Q210" i="7"/>
  <c r="Q188" i="7"/>
  <c r="Q200" i="7" s="1"/>
  <c r="Q180" i="7"/>
  <c r="Q190" i="7"/>
  <c r="Q202" i="7" s="1"/>
  <c r="Q27" i="7"/>
  <c r="Q207" i="7"/>
  <c r="Q192" i="7"/>
  <c r="Q205" i="7" s="1"/>
  <c r="Q19" i="7" s="1"/>
  <c r="Q177" i="7"/>
  <c r="Q213" i="7" s="1"/>
  <c r="Q179" i="7"/>
  <c r="Q215" i="7" s="1"/>
  <c r="Q208" i="7"/>
  <c r="Q189" i="7"/>
  <c r="Q178" i="7"/>
  <c r="O226" i="7"/>
  <c r="O232" i="7" s="1"/>
  <c r="N18" i="7"/>
  <c r="N220" i="7"/>
  <c r="M223" i="7"/>
  <c r="M226" i="7"/>
  <c r="Q61" i="7"/>
  <c r="P203" i="7"/>
  <c r="P17" i="7" s="1"/>
  <c r="P222" i="7" s="1"/>
  <c r="P14" i="7"/>
  <c r="P219" i="7" s="1"/>
  <c r="P16" i="7"/>
  <c r="P221" i="7" s="1"/>
  <c r="P227" i="7" s="1"/>
  <c r="P233" i="7" s="1"/>
  <c r="O204" i="7"/>
  <c r="O17" i="7"/>
  <c r="O217" i="7"/>
  <c r="P211" i="7"/>
  <c r="P214" i="7"/>
  <c r="P201" i="7"/>
  <c r="P216" i="7"/>
  <c r="Q171" i="7"/>
  <c r="Q173" i="7"/>
  <c r="Q167" i="7"/>
  <c r="Q169" i="7"/>
  <c r="Q195" i="7" s="1"/>
  <c r="Q57" i="7"/>
  <c r="R2" i="7"/>
  <c r="Q699" i="7"/>
  <c r="Q693" i="7"/>
  <c r="F701" i="7"/>
  <c r="J701" i="7"/>
  <c r="C701" i="7"/>
  <c r="G701" i="7"/>
  <c r="D701" i="7"/>
  <c r="H701" i="7"/>
  <c r="E701" i="7"/>
  <c r="K701" i="7"/>
  <c r="I701" i="7"/>
  <c r="M701" i="7"/>
  <c r="L701" i="7"/>
  <c r="D150" i="1"/>
  <c r="R679" i="7" l="1"/>
  <c r="R678" i="7"/>
  <c r="R29" i="7"/>
  <c r="R681" i="7"/>
  <c r="R682" i="7" s="1"/>
  <c r="R677" i="7"/>
  <c r="R659" i="7" s="1"/>
  <c r="R672" i="7"/>
  <c r="R660" i="7"/>
  <c r="M229" i="7"/>
  <c r="M232" i="7"/>
  <c r="Q197" i="7"/>
  <c r="Q203" i="7" s="1"/>
  <c r="Q17" i="7" s="1"/>
  <c r="Q222" i="7" s="1"/>
  <c r="R63" i="7"/>
  <c r="R62" i="7"/>
  <c r="R210" i="7"/>
  <c r="R192" i="7"/>
  <c r="R209" i="7"/>
  <c r="R191" i="7"/>
  <c r="R188" i="7"/>
  <c r="R200" i="7" s="1"/>
  <c r="R208" i="7"/>
  <c r="R189" i="7"/>
  <c r="R179" i="7"/>
  <c r="R215" i="7" s="1"/>
  <c r="R178" i="7"/>
  <c r="R207" i="7"/>
  <c r="R177" i="7"/>
  <c r="R213" i="7" s="1"/>
  <c r="R190" i="7"/>
  <c r="R202" i="7" s="1"/>
  <c r="R180" i="7"/>
  <c r="R27" i="7"/>
  <c r="P228" i="7"/>
  <c r="P234" i="7" s="1"/>
  <c r="N226" i="7"/>
  <c r="N223" i="7"/>
  <c r="P225" i="7"/>
  <c r="P231" i="7" s="1"/>
  <c r="O18" i="7"/>
  <c r="O222" i="7"/>
  <c r="R61" i="7"/>
  <c r="N701" i="7"/>
  <c r="Q16" i="7"/>
  <c r="Q221" i="7" s="1"/>
  <c r="Q227" i="7" s="1"/>
  <c r="Q233" i="7" s="1"/>
  <c r="O701" i="7"/>
  <c r="P204" i="7"/>
  <c r="P15" i="7"/>
  <c r="Q14" i="7"/>
  <c r="Q219" i="7" s="1"/>
  <c r="P217" i="7"/>
  <c r="Q211" i="7"/>
  <c r="Q214" i="7"/>
  <c r="Q201" i="7"/>
  <c r="R173" i="7"/>
  <c r="R171" i="7"/>
  <c r="R197" i="7" s="1"/>
  <c r="R167" i="7"/>
  <c r="R169" i="7"/>
  <c r="R195" i="7" s="1"/>
  <c r="R57" i="7"/>
  <c r="S2" i="7"/>
  <c r="R699" i="7"/>
  <c r="R693" i="7"/>
  <c r="E150" i="1"/>
  <c r="S679" i="7" l="1"/>
  <c r="S678" i="7"/>
  <c r="S29" i="7"/>
  <c r="S681" i="7"/>
  <c r="S682" i="7" s="1"/>
  <c r="S677" i="7"/>
  <c r="S659" i="7" s="1"/>
  <c r="S672" i="7"/>
  <c r="S660" i="7"/>
  <c r="R205" i="7"/>
  <c r="R19" i="7" s="1"/>
  <c r="Q216" i="7"/>
  <c r="Q228" i="7" s="1"/>
  <c r="Q234" i="7" s="1"/>
  <c r="N229" i="7"/>
  <c r="N232" i="7"/>
  <c r="S63" i="7"/>
  <c r="S62" i="7"/>
  <c r="S210" i="7"/>
  <c r="S207" i="7"/>
  <c r="S208" i="7"/>
  <c r="S189" i="7"/>
  <c r="S190" i="7"/>
  <c r="S202" i="7" s="1"/>
  <c r="S209" i="7"/>
  <c r="S191" i="7"/>
  <c r="S177" i="7"/>
  <c r="S213" i="7" s="1"/>
  <c r="S188" i="7"/>
  <c r="S200" i="7" s="1"/>
  <c r="S192" i="7"/>
  <c r="S178" i="7"/>
  <c r="S180" i="7"/>
  <c r="S179" i="7"/>
  <c r="S215" i="7" s="1"/>
  <c r="S27" i="7"/>
  <c r="P18" i="7"/>
  <c r="P220" i="7"/>
  <c r="O228" i="7"/>
  <c r="O234" i="7" s="1"/>
  <c r="O223" i="7"/>
  <c r="Q225" i="7"/>
  <c r="Q231" i="7" s="1"/>
  <c r="S61" i="7"/>
  <c r="P701" i="7"/>
  <c r="Q204" i="7"/>
  <c r="Q15" i="7"/>
  <c r="R16" i="7"/>
  <c r="R221" i="7" s="1"/>
  <c r="R227" i="7" s="1"/>
  <c r="R233" i="7" s="1"/>
  <c r="R201" i="7"/>
  <c r="R15" i="7" s="1"/>
  <c r="R220" i="7" s="1"/>
  <c r="R14" i="7"/>
  <c r="R219" i="7" s="1"/>
  <c r="R211" i="7"/>
  <c r="R214" i="7"/>
  <c r="R216" i="7"/>
  <c r="R203" i="7"/>
  <c r="S167" i="7"/>
  <c r="S171" i="7"/>
  <c r="S197" i="7" s="1"/>
  <c r="S169" i="7"/>
  <c r="S195" i="7" s="1"/>
  <c r="S173" i="7"/>
  <c r="S57" i="7"/>
  <c r="F150" i="1"/>
  <c r="G150" i="1" s="1"/>
  <c r="T2" i="7"/>
  <c r="S693" i="7"/>
  <c r="S699" i="7"/>
  <c r="B85" i="7"/>
  <c r="T679" i="7" l="1"/>
  <c r="T678" i="7"/>
  <c r="Q217" i="7"/>
  <c r="T29" i="7"/>
  <c r="T681" i="7"/>
  <c r="T682" i="7" s="1"/>
  <c r="T677" i="7"/>
  <c r="T659" i="7" s="1"/>
  <c r="T672" i="7"/>
  <c r="T660" i="7"/>
  <c r="S205" i="7"/>
  <c r="S19" i="7" s="1"/>
  <c r="T208" i="7"/>
  <c r="T63" i="7"/>
  <c r="T62" i="7"/>
  <c r="T210" i="7"/>
  <c r="T190" i="7"/>
  <c r="T202" i="7" s="1"/>
  <c r="T207" i="7"/>
  <c r="T192" i="7"/>
  <c r="T179" i="7"/>
  <c r="T215" i="7" s="1"/>
  <c r="T178" i="7"/>
  <c r="T189" i="7"/>
  <c r="T188" i="7"/>
  <c r="T200" i="7" s="1"/>
  <c r="T180" i="7"/>
  <c r="T27" i="7"/>
  <c r="T191" i="7"/>
  <c r="T209" i="7"/>
  <c r="T177" i="7"/>
  <c r="T213" i="7" s="1"/>
  <c r="Q18" i="7"/>
  <c r="Q220" i="7"/>
  <c r="P226" i="7"/>
  <c r="P232" i="7" s="1"/>
  <c r="P223" i="7"/>
  <c r="R226" i="7"/>
  <c r="R232" i="7" s="1"/>
  <c r="O229" i="7"/>
  <c r="R225" i="7"/>
  <c r="R231" i="7" s="1"/>
  <c r="T61" i="7"/>
  <c r="S16" i="7"/>
  <c r="S221" i="7" s="1"/>
  <c r="S227" i="7" s="1"/>
  <c r="S233" i="7" s="1"/>
  <c r="S201" i="7"/>
  <c r="S15" i="7" s="1"/>
  <c r="S220" i="7" s="1"/>
  <c r="R204" i="7"/>
  <c r="R17" i="7"/>
  <c r="S14" i="7"/>
  <c r="S219" i="7" s="1"/>
  <c r="R217" i="7"/>
  <c r="S211" i="7"/>
  <c r="S214" i="7"/>
  <c r="S216" i="7"/>
  <c r="S203" i="7"/>
  <c r="T169" i="7"/>
  <c r="T195" i="7" s="1"/>
  <c r="T173" i="7"/>
  <c r="T167" i="7"/>
  <c r="T171" i="7"/>
  <c r="T197" i="7" s="1"/>
  <c r="T57" i="7"/>
  <c r="U2" i="7"/>
  <c r="T693" i="7"/>
  <c r="T699" i="7"/>
  <c r="H150" i="1"/>
  <c r="B84" i="7"/>
  <c r="U679" i="7" l="1"/>
  <c r="U678" i="7"/>
  <c r="U29" i="7"/>
  <c r="U677" i="7"/>
  <c r="U659" i="7" s="1"/>
  <c r="U672" i="7"/>
  <c r="U660" i="7"/>
  <c r="U681" i="7"/>
  <c r="U682" i="7" s="1"/>
  <c r="T205" i="7"/>
  <c r="T19" i="7" s="1"/>
  <c r="U209" i="7"/>
  <c r="U191" i="7"/>
  <c r="U207" i="7"/>
  <c r="U192" i="7"/>
  <c r="U188" i="7"/>
  <c r="U200" i="7" s="1"/>
  <c r="U180" i="7"/>
  <c r="U62" i="7"/>
  <c r="U27" i="7"/>
  <c r="U63" i="7"/>
  <c r="U210" i="7"/>
  <c r="U208" i="7"/>
  <c r="U190" i="7"/>
  <c r="U202" i="7" s="1"/>
  <c r="U179" i="7"/>
  <c r="U215" i="7" s="1"/>
  <c r="U189" i="7"/>
  <c r="U177" i="7"/>
  <c r="U213" i="7" s="1"/>
  <c r="U178" i="7"/>
  <c r="P229" i="7"/>
  <c r="Q223" i="7"/>
  <c r="Q226" i="7"/>
  <c r="S226" i="7"/>
  <c r="S232" i="7" s="1"/>
  <c r="R18" i="7"/>
  <c r="R222" i="7"/>
  <c r="S225" i="7"/>
  <c r="S231" i="7" s="1"/>
  <c r="U61" i="7"/>
  <c r="T16" i="7"/>
  <c r="T221" i="7" s="1"/>
  <c r="T227" i="7" s="1"/>
  <c r="T233" i="7" s="1"/>
  <c r="T211" i="7"/>
  <c r="S217" i="7"/>
  <c r="S204" i="7"/>
  <c r="S17" i="7"/>
  <c r="Q701" i="7"/>
  <c r="T14" i="7"/>
  <c r="T219" i="7" s="1"/>
  <c r="T201" i="7"/>
  <c r="T214" i="7"/>
  <c r="T216" i="7"/>
  <c r="T203" i="7"/>
  <c r="T17" i="7" s="1"/>
  <c r="T222" i="7" s="1"/>
  <c r="U171" i="7"/>
  <c r="U197" i="7" s="1"/>
  <c r="U169" i="7"/>
  <c r="U195" i="7" s="1"/>
  <c r="U173" i="7"/>
  <c r="U167" i="7"/>
  <c r="U57" i="7"/>
  <c r="V2" i="7"/>
  <c r="V678" i="7" s="1"/>
  <c r="U699" i="7"/>
  <c r="U693" i="7"/>
  <c r="I150" i="1"/>
  <c r="V679" i="7" l="1"/>
  <c r="V29" i="7"/>
  <c r="V681" i="7"/>
  <c r="V682" i="7" s="1"/>
  <c r="V677" i="7"/>
  <c r="V659" i="7" s="1"/>
  <c r="V672" i="7"/>
  <c r="V660" i="7"/>
  <c r="U205" i="7"/>
  <c r="U19" i="7" s="1"/>
  <c r="Q229" i="7"/>
  <c r="Q232" i="7"/>
  <c r="V63" i="7"/>
  <c r="V62" i="7"/>
  <c r="V210" i="7"/>
  <c r="V192" i="7"/>
  <c r="V188" i="7"/>
  <c r="V200" i="7" s="1"/>
  <c r="V209" i="7"/>
  <c r="V191" i="7"/>
  <c r="V189" i="7"/>
  <c r="V207" i="7"/>
  <c r="V180" i="7"/>
  <c r="V208" i="7"/>
  <c r="V190" i="7"/>
  <c r="V202" i="7" s="1"/>
  <c r="V179" i="7"/>
  <c r="V215" i="7" s="1"/>
  <c r="V177" i="7"/>
  <c r="V213" i="7" s="1"/>
  <c r="V178" i="7"/>
  <c r="V27" i="7"/>
  <c r="S18" i="7"/>
  <c r="S222" i="7"/>
  <c r="T228" i="7"/>
  <c r="T234" i="7" s="1"/>
  <c r="T225" i="7"/>
  <c r="T231" i="7" s="1"/>
  <c r="R223" i="7"/>
  <c r="R228" i="7"/>
  <c r="R234" i="7" s="1"/>
  <c r="V61" i="7"/>
  <c r="U16" i="7"/>
  <c r="U221" i="7" s="1"/>
  <c r="U227" i="7" s="1"/>
  <c r="U233" i="7" s="1"/>
  <c r="S701" i="7"/>
  <c r="R701" i="7"/>
  <c r="U14" i="7"/>
  <c r="U219" i="7" s="1"/>
  <c r="T204" i="7"/>
  <c r="T15" i="7"/>
  <c r="T217" i="7"/>
  <c r="U216" i="7"/>
  <c r="U203" i="7"/>
  <c r="U17" i="7" s="1"/>
  <c r="U222" i="7" s="1"/>
  <c r="U211" i="7"/>
  <c r="U201" i="7"/>
  <c r="U214" i="7"/>
  <c r="V173" i="7"/>
  <c r="V167" i="7"/>
  <c r="V169" i="7"/>
  <c r="V195" i="7" s="1"/>
  <c r="V171" i="7"/>
  <c r="V197" i="7" s="1"/>
  <c r="V57" i="7"/>
  <c r="W2" i="7"/>
  <c r="V699" i="7"/>
  <c r="V693" i="7"/>
  <c r="J150" i="1"/>
  <c r="M454" i="7"/>
  <c r="B481" i="7"/>
  <c r="B480" i="7"/>
  <c r="B478" i="7"/>
  <c r="B342" i="7"/>
  <c r="B475" i="7"/>
  <c r="B474" i="7"/>
  <c r="B473" i="7"/>
  <c r="B472" i="7"/>
  <c r="B339" i="7"/>
  <c r="B338" i="7"/>
  <c r="B337" i="7"/>
  <c r="B345" i="7"/>
  <c r="B344" i="7"/>
  <c r="W679" i="7" l="1"/>
  <c r="W678" i="7"/>
  <c r="W29" i="7"/>
  <c r="W681" i="7"/>
  <c r="W682" i="7" s="1"/>
  <c r="W677" i="7"/>
  <c r="W659" i="7" s="1"/>
  <c r="W672" i="7"/>
  <c r="W660" i="7"/>
  <c r="V205" i="7"/>
  <c r="V19" i="7" s="1"/>
  <c r="W63" i="7"/>
  <c r="W62" i="7"/>
  <c r="W210" i="7"/>
  <c r="W207" i="7"/>
  <c r="W209" i="7"/>
  <c r="W191" i="7"/>
  <c r="W189" i="7"/>
  <c r="W208" i="7"/>
  <c r="W190" i="7"/>
  <c r="W202" i="7" s="1"/>
  <c r="W192" i="7"/>
  <c r="W188" i="7"/>
  <c r="W200" i="7" s="1"/>
  <c r="W179" i="7"/>
  <c r="W215" i="7" s="1"/>
  <c r="W177" i="7"/>
  <c r="W213" i="7" s="1"/>
  <c r="W178" i="7"/>
  <c r="W180" i="7"/>
  <c r="W27" i="7"/>
  <c r="U228" i="7"/>
  <c r="U234" i="7" s="1"/>
  <c r="S223" i="7"/>
  <c r="S228" i="7"/>
  <c r="R229" i="7"/>
  <c r="U225" i="7"/>
  <c r="U231" i="7" s="1"/>
  <c r="V14" i="7"/>
  <c r="V219" i="7" s="1"/>
  <c r="V225" i="7" s="1"/>
  <c r="V231" i="7" s="1"/>
  <c r="T18" i="7"/>
  <c r="T220" i="7"/>
  <c r="W61" i="7"/>
  <c r="U217" i="7"/>
  <c r="V16" i="7"/>
  <c r="V221" i="7" s="1"/>
  <c r="V227" i="7" s="1"/>
  <c r="V233" i="7" s="1"/>
  <c r="T701" i="7"/>
  <c r="U204" i="7"/>
  <c r="U15" i="7"/>
  <c r="V214" i="7"/>
  <c r="V216" i="7"/>
  <c r="V211" i="7"/>
  <c r="V203" i="7"/>
  <c r="V17" i="7" s="1"/>
  <c r="V222" i="7" s="1"/>
  <c r="V201" i="7"/>
  <c r="W167" i="7"/>
  <c r="W173" i="7"/>
  <c r="W171" i="7"/>
  <c r="W197" i="7" s="1"/>
  <c r="W169" i="7"/>
  <c r="W195" i="7" s="1"/>
  <c r="W57" i="7"/>
  <c r="X2" i="7"/>
  <c r="W693" i="7"/>
  <c r="W699" i="7"/>
  <c r="K150" i="1"/>
  <c r="X679" i="7" l="1"/>
  <c r="X678" i="7"/>
  <c r="W16" i="7"/>
  <c r="W221" i="7" s="1"/>
  <c r="W227" i="7" s="1"/>
  <c r="W233" i="7" s="1"/>
  <c r="X29" i="7"/>
  <c r="X681" i="7"/>
  <c r="X682" i="7" s="1"/>
  <c r="X677" i="7"/>
  <c r="X659" i="7" s="1"/>
  <c r="X672" i="7"/>
  <c r="X660" i="7"/>
  <c r="W205" i="7"/>
  <c r="W19" i="7" s="1"/>
  <c r="S229" i="7"/>
  <c r="S234" i="7"/>
  <c r="W14" i="7"/>
  <c r="W219" i="7" s="1"/>
  <c r="W225" i="7" s="1"/>
  <c r="W231" i="7" s="1"/>
  <c r="X208" i="7"/>
  <c r="X190" i="7"/>
  <c r="X202" i="7" s="1"/>
  <c r="X179" i="7"/>
  <c r="X215" i="7" s="1"/>
  <c r="X189" i="7"/>
  <c r="X178" i="7"/>
  <c r="X209" i="7"/>
  <c r="X191" i="7"/>
  <c r="X180" i="7"/>
  <c r="X63" i="7"/>
  <c r="X210" i="7"/>
  <c r="X27" i="7"/>
  <c r="X62" i="7"/>
  <c r="X207" i="7"/>
  <c r="X192" i="7"/>
  <c r="X188" i="7"/>
  <c r="X200" i="7" s="1"/>
  <c r="X177" i="7"/>
  <c r="X213" i="7" s="1"/>
  <c r="V228" i="7"/>
  <c r="V234" i="7" s="1"/>
  <c r="T223" i="7"/>
  <c r="T226" i="7"/>
  <c r="T232" i="7" s="1"/>
  <c r="U18" i="7"/>
  <c r="U220" i="7"/>
  <c r="X61" i="7"/>
  <c r="V217" i="7"/>
  <c r="V204" i="7"/>
  <c r="V15" i="7"/>
  <c r="U701" i="7"/>
  <c r="W214" i="7"/>
  <c r="W211" i="7"/>
  <c r="W203" i="7"/>
  <c r="W17" i="7" s="1"/>
  <c r="W222" i="7" s="1"/>
  <c r="W201" i="7"/>
  <c r="W216" i="7"/>
  <c r="X169" i="7"/>
  <c r="X195" i="7" s="1"/>
  <c r="X171" i="7"/>
  <c r="X197" i="7" s="1"/>
  <c r="X173" i="7"/>
  <c r="X167" i="7"/>
  <c r="X57" i="7"/>
  <c r="Y2" i="7"/>
  <c r="X699" i="7"/>
  <c r="X693" i="7"/>
  <c r="L150" i="1"/>
  <c r="B707" i="7"/>
  <c r="B100" i="7"/>
  <c r="Y679" i="7" l="1"/>
  <c r="Y678" i="7"/>
  <c r="Y29" i="7"/>
  <c r="Y681" i="7"/>
  <c r="Y682" i="7" s="1"/>
  <c r="Y660" i="7"/>
  <c r="Y677" i="7"/>
  <c r="Y659" i="7" s="1"/>
  <c r="Y672" i="7"/>
  <c r="X205" i="7"/>
  <c r="X19" i="7" s="1"/>
  <c r="Y209" i="7"/>
  <c r="Y191" i="7"/>
  <c r="Y208" i="7"/>
  <c r="Y190" i="7"/>
  <c r="Y202" i="7" s="1"/>
  <c r="Y63" i="7"/>
  <c r="Y62" i="7"/>
  <c r="Y210" i="7"/>
  <c r="Y207" i="7"/>
  <c r="Y192" i="7"/>
  <c r="Y205" i="7" s="1"/>
  <c r="Y19" i="7" s="1"/>
  <c r="Y188" i="7"/>
  <c r="Y180" i="7"/>
  <c r="Y27" i="7"/>
  <c r="Y177" i="7"/>
  <c r="Y213" i="7" s="1"/>
  <c r="Y178" i="7"/>
  <c r="Y189" i="7"/>
  <c r="Y179" i="7"/>
  <c r="Y215" i="7" s="1"/>
  <c r="W228" i="7"/>
  <c r="W234" i="7" s="1"/>
  <c r="V18" i="7"/>
  <c r="V220" i="7"/>
  <c r="T229" i="7"/>
  <c r="U226" i="7"/>
  <c r="U223" i="7"/>
  <c r="Y61" i="7"/>
  <c r="X16" i="7"/>
  <c r="X221" i="7" s="1"/>
  <c r="X227" i="7" s="1"/>
  <c r="X233" i="7" s="1"/>
  <c r="X203" i="7"/>
  <c r="X17" i="7" s="1"/>
  <c r="X222" i="7" s="1"/>
  <c r="W217" i="7"/>
  <c r="V701" i="7"/>
  <c r="X14" i="7"/>
  <c r="X219" i="7" s="1"/>
  <c r="X225" i="7" s="1"/>
  <c r="X231" i="7" s="1"/>
  <c r="W204" i="7"/>
  <c r="W15" i="7"/>
  <c r="X211" i="7"/>
  <c r="X216" i="7"/>
  <c r="X214" i="7"/>
  <c r="Y200" i="7"/>
  <c r="X201" i="7"/>
  <c r="Y171" i="7"/>
  <c r="Y197" i="7" s="1"/>
  <c r="Y169" i="7"/>
  <c r="Y195" i="7" s="1"/>
  <c r="Y167" i="7"/>
  <c r="Y173" i="7"/>
  <c r="Y57" i="7"/>
  <c r="Z2" i="7"/>
  <c r="Y699" i="7"/>
  <c r="Y693" i="7"/>
  <c r="M150" i="1"/>
  <c r="B86" i="7"/>
  <c r="B83" i="7"/>
  <c r="Z679" i="7" l="1"/>
  <c r="Z678" i="7"/>
  <c r="Z29" i="7"/>
  <c r="Z681" i="7"/>
  <c r="Z682" i="7" s="1"/>
  <c r="Z677" i="7"/>
  <c r="Z659" i="7" s="1"/>
  <c r="Z672" i="7"/>
  <c r="Z660" i="7"/>
  <c r="U229" i="7"/>
  <c r="U232" i="7"/>
  <c r="Y16" i="7"/>
  <c r="Y221" i="7" s="1"/>
  <c r="Y227" i="7" s="1"/>
  <c r="Y233" i="7" s="1"/>
  <c r="X228" i="7"/>
  <c r="X234" i="7" s="1"/>
  <c r="Z63" i="7"/>
  <c r="Z62" i="7"/>
  <c r="Z210" i="7"/>
  <c r="Z192" i="7"/>
  <c r="Z207" i="7"/>
  <c r="Z188" i="7"/>
  <c r="Z200" i="7" s="1"/>
  <c r="Z189" i="7"/>
  <c r="Z208" i="7"/>
  <c r="Z190" i="7"/>
  <c r="Z202" i="7" s="1"/>
  <c r="Z178" i="7"/>
  <c r="Z209" i="7"/>
  <c r="Z191" i="7"/>
  <c r="Z180" i="7"/>
  <c r="Z177" i="7"/>
  <c r="Z213" i="7" s="1"/>
  <c r="Z179" i="7"/>
  <c r="Z215" i="7" s="1"/>
  <c r="Z27" i="7"/>
  <c r="V226" i="7"/>
  <c r="V223" i="7"/>
  <c r="W18" i="7"/>
  <c r="W220" i="7"/>
  <c r="Z61" i="7"/>
  <c r="Y203" i="7"/>
  <c r="Y17" i="7" s="1"/>
  <c r="Y222" i="7" s="1"/>
  <c r="Y14" i="7"/>
  <c r="Y219" i="7" s="1"/>
  <c r="Y225" i="7" s="1"/>
  <c r="Y231" i="7" s="1"/>
  <c r="X204" i="7"/>
  <c r="X15" i="7"/>
  <c r="X217" i="7"/>
  <c r="W701" i="7"/>
  <c r="Y211" i="7"/>
  <c r="Y201" i="7"/>
  <c r="Y214" i="7"/>
  <c r="Y216" i="7"/>
  <c r="Z173" i="7"/>
  <c r="Z169" i="7"/>
  <c r="Z195" i="7" s="1"/>
  <c r="Z167" i="7"/>
  <c r="Z171" i="7"/>
  <c r="Z197" i="7" s="1"/>
  <c r="Z57" i="7"/>
  <c r="AA2" i="7"/>
  <c r="Z699" i="7"/>
  <c r="Z693" i="7"/>
  <c r="N150" i="1"/>
  <c r="G87" i="1"/>
  <c r="G86" i="1"/>
  <c r="G85" i="1"/>
  <c r="G84" i="1"/>
  <c r="G83" i="1"/>
  <c r="AA679" i="7" l="1"/>
  <c r="AA678" i="7"/>
  <c r="AA29" i="7"/>
  <c r="AA681" i="7"/>
  <c r="AA682" i="7" s="1"/>
  <c r="AA677" i="7"/>
  <c r="AA659" i="7" s="1"/>
  <c r="AA672" i="7"/>
  <c r="AA660" i="7"/>
  <c r="Z205" i="7"/>
  <c r="Z19" i="7" s="1"/>
  <c r="V229" i="7"/>
  <c r="V232" i="7"/>
  <c r="Y228" i="7"/>
  <c r="Y234" i="7" s="1"/>
  <c r="AA63" i="7"/>
  <c r="AA62" i="7"/>
  <c r="AA210" i="7"/>
  <c r="AA207" i="7"/>
  <c r="AA192" i="7"/>
  <c r="AA189" i="7"/>
  <c r="AA209" i="7"/>
  <c r="AA191" i="7"/>
  <c r="AA180" i="7"/>
  <c r="AA177" i="7"/>
  <c r="AA213" i="7" s="1"/>
  <c r="AA188" i="7"/>
  <c r="AA200" i="7" s="1"/>
  <c r="AA179" i="7"/>
  <c r="AA215" i="7" s="1"/>
  <c r="AA178" i="7"/>
  <c r="AA190" i="7"/>
  <c r="AA202" i="7" s="1"/>
  <c r="AA27" i="7"/>
  <c r="AA208" i="7"/>
  <c r="X18" i="7"/>
  <c r="X220" i="7"/>
  <c r="W223" i="7"/>
  <c r="W226" i="7"/>
  <c r="Z201" i="7"/>
  <c r="Z15" i="7" s="1"/>
  <c r="Z220" i="7" s="1"/>
  <c r="AA61" i="7"/>
  <c r="X701" i="7"/>
  <c r="Z14" i="7"/>
  <c r="Z219" i="7" s="1"/>
  <c r="Y204" i="7"/>
  <c r="Y15" i="7"/>
  <c r="Z16" i="7"/>
  <c r="Z221" i="7" s="1"/>
  <c r="Z227" i="7" s="1"/>
  <c r="Z233" i="7" s="1"/>
  <c r="Z203" i="7"/>
  <c r="Y217" i="7"/>
  <c r="Z211" i="7"/>
  <c r="Z216" i="7"/>
  <c r="Z214" i="7"/>
  <c r="AA167" i="7"/>
  <c r="AA173" i="7"/>
  <c r="AA171" i="7"/>
  <c r="AA197" i="7" s="1"/>
  <c r="AA169" i="7"/>
  <c r="AA195" i="7" s="1"/>
  <c r="AA57" i="7"/>
  <c r="AB2" i="7"/>
  <c r="AA693" i="7"/>
  <c r="AA699" i="7"/>
  <c r="O150" i="1"/>
  <c r="B458" i="7"/>
  <c r="B457" i="7"/>
  <c r="B322" i="7"/>
  <c r="B321" i="7"/>
  <c r="B455" i="7"/>
  <c r="B320" i="7"/>
  <c r="B454" i="7"/>
  <c r="B319" i="7"/>
  <c r="B318" i="7"/>
  <c r="B456" i="7"/>
  <c r="B459" i="7"/>
  <c r="C147" i="1"/>
  <c r="H83" i="1"/>
  <c r="I83" i="1" s="1"/>
  <c r="H85" i="1"/>
  <c r="I85" i="1" s="1"/>
  <c r="H86" i="1"/>
  <c r="I86" i="1" s="1"/>
  <c r="H87" i="1"/>
  <c r="I87" i="1" s="1"/>
  <c r="H84" i="1"/>
  <c r="I84" i="1" s="1"/>
  <c r="G88" i="1"/>
  <c r="AB679" i="7" l="1"/>
  <c r="AB678" i="7"/>
  <c r="AB29" i="7"/>
  <c r="AB681" i="7"/>
  <c r="AB682" i="7" s="1"/>
  <c r="AB677" i="7"/>
  <c r="AB659" i="7" s="1"/>
  <c r="AB672" i="7"/>
  <c r="AB660" i="7"/>
  <c r="AA205" i="7"/>
  <c r="AA19" i="7" s="1"/>
  <c r="W229" i="7"/>
  <c r="W232" i="7"/>
  <c r="AA14" i="7"/>
  <c r="AA219" i="7" s="1"/>
  <c r="AA225" i="7" s="1"/>
  <c r="AA231" i="7" s="1"/>
  <c r="AA16" i="7"/>
  <c r="AA221" i="7" s="1"/>
  <c r="AA227" i="7" s="1"/>
  <c r="AA233" i="7" s="1"/>
  <c r="AB208" i="7"/>
  <c r="AB190" i="7"/>
  <c r="AB202" i="7" s="1"/>
  <c r="AB63" i="7"/>
  <c r="AB62" i="7"/>
  <c r="AB210" i="7"/>
  <c r="AB209" i="7"/>
  <c r="AB191" i="7"/>
  <c r="AB179" i="7"/>
  <c r="AB215" i="7" s="1"/>
  <c r="AB178" i="7"/>
  <c r="AB207" i="7"/>
  <c r="AB192" i="7"/>
  <c r="AB189" i="7"/>
  <c r="AB188" i="7"/>
  <c r="AB200" i="7" s="1"/>
  <c r="AB27" i="7"/>
  <c r="AB177" i="7"/>
  <c r="AB213" i="7" s="1"/>
  <c r="AB180" i="7"/>
  <c r="Y18" i="7"/>
  <c r="Y220" i="7"/>
  <c r="Z226" i="7"/>
  <c r="Z232" i="7" s="1"/>
  <c r="Z225" i="7"/>
  <c r="Z231" i="7" s="1"/>
  <c r="X226" i="7"/>
  <c r="X223" i="7"/>
  <c r="AB61" i="7"/>
  <c r="Z204" i="7"/>
  <c r="Z17" i="7"/>
  <c r="Z222" i="7" s="1"/>
  <c r="Z228" i="7" s="1"/>
  <c r="Z234" i="7" s="1"/>
  <c r="Z217" i="7"/>
  <c r="AA211" i="7"/>
  <c r="AA216" i="7"/>
  <c r="AA203" i="7"/>
  <c r="AA17" i="7" s="1"/>
  <c r="AA222" i="7" s="1"/>
  <c r="AA214" i="7"/>
  <c r="AA201" i="7"/>
  <c r="AB169" i="7"/>
  <c r="AB195" i="7" s="1"/>
  <c r="AB173" i="7"/>
  <c r="AB167" i="7"/>
  <c r="AB171" i="7"/>
  <c r="AB197" i="7" s="1"/>
  <c r="AB57" i="7"/>
  <c r="AC2" i="7"/>
  <c r="AB693" i="7"/>
  <c r="AB699" i="7"/>
  <c r="B325" i="7"/>
  <c r="B461" i="7"/>
  <c r="P150" i="1"/>
  <c r="H88" i="1"/>
  <c r="I88" i="1"/>
  <c r="B87" i="7" s="1"/>
  <c r="B89" i="7" s="1"/>
  <c r="C44" i="1"/>
  <c r="AC679" i="7" l="1"/>
  <c r="AC678" i="7"/>
  <c r="B162" i="7"/>
  <c r="B163" i="7" s="1"/>
  <c r="B161" i="7"/>
  <c r="AC29" i="7"/>
  <c r="AC681" i="7"/>
  <c r="AC682" i="7" s="1"/>
  <c r="AC677" i="7"/>
  <c r="AC659" i="7" s="1"/>
  <c r="AC672" i="7"/>
  <c r="AC660" i="7"/>
  <c r="AB205" i="7"/>
  <c r="AB19" i="7" s="1"/>
  <c r="X229" i="7"/>
  <c r="X232" i="7"/>
  <c r="AB16" i="7"/>
  <c r="AB221" i="7" s="1"/>
  <c r="AB227" i="7" s="1"/>
  <c r="AB233" i="7" s="1"/>
  <c r="AC209" i="7"/>
  <c r="AC191" i="7"/>
  <c r="AC208" i="7"/>
  <c r="AC190" i="7"/>
  <c r="AC202" i="7" s="1"/>
  <c r="AC188" i="7"/>
  <c r="AC200" i="7" s="1"/>
  <c r="AC180" i="7"/>
  <c r="AC63" i="7"/>
  <c r="AC210" i="7"/>
  <c r="AC179" i="7"/>
  <c r="AC215" i="7" s="1"/>
  <c r="AC27" i="7"/>
  <c r="AC62" i="7"/>
  <c r="AC207" i="7"/>
  <c r="AC192" i="7"/>
  <c r="AC189" i="7"/>
  <c r="AC177" i="7"/>
  <c r="AC213" i="7" s="1"/>
  <c r="AC178" i="7"/>
  <c r="Z223" i="7"/>
  <c r="AA228" i="7"/>
  <c r="AA234" i="7" s="1"/>
  <c r="Y226" i="7"/>
  <c r="Y223" i="7"/>
  <c r="Z229" i="7"/>
  <c r="AC61" i="7"/>
  <c r="AB14" i="7"/>
  <c r="AB219" i="7" s="1"/>
  <c r="AB225" i="7" s="1"/>
  <c r="AB231" i="7" s="1"/>
  <c r="Z701" i="7"/>
  <c r="AA204" i="7"/>
  <c r="AA15" i="7"/>
  <c r="Y701" i="7"/>
  <c r="Z18" i="7"/>
  <c r="AA217" i="7"/>
  <c r="AB211" i="7"/>
  <c r="AB201" i="7"/>
  <c r="AB203" i="7"/>
  <c r="AB17" i="7" s="1"/>
  <c r="AB222" i="7" s="1"/>
  <c r="AB214" i="7"/>
  <c r="AB216" i="7"/>
  <c r="AC171" i="7"/>
  <c r="AC173" i="7"/>
  <c r="AC167" i="7"/>
  <c r="AC169" i="7"/>
  <c r="AC195" i="7" s="1"/>
  <c r="AC57" i="7"/>
  <c r="AD2" i="7"/>
  <c r="AC699" i="7"/>
  <c r="AC693" i="7"/>
  <c r="Q150" i="1"/>
  <c r="B359" i="7"/>
  <c r="G42" i="4"/>
  <c r="G3" i="4"/>
  <c r="AD679" i="7" l="1"/>
  <c r="AD678" i="7"/>
  <c r="AD29" i="7"/>
  <c r="AD681" i="7"/>
  <c r="AD682" i="7" s="1"/>
  <c r="AD677" i="7"/>
  <c r="AD659" i="7" s="1"/>
  <c r="AD672" i="7"/>
  <c r="AD660" i="7"/>
  <c r="AC205" i="7"/>
  <c r="AC19" i="7" s="1"/>
  <c r="Y229" i="7"/>
  <c r="Y232" i="7"/>
  <c r="AC197" i="7"/>
  <c r="AC203" i="7" s="1"/>
  <c r="AC17" i="7" s="1"/>
  <c r="AC222" i="7" s="1"/>
  <c r="AD63" i="7"/>
  <c r="AD62" i="7"/>
  <c r="AD210" i="7"/>
  <c r="AD192" i="7"/>
  <c r="AD208" i="7"/>
  <c r="AD190" i="7"/>
  <c r="AD202" i="7" s="1"/>
  <c r="AD188" i="7"/>
  <c r="AD200" i="7" s="1"/>
  <c r="AD180" i="7"/>
  <c r="AD207" i="7"/>
  <c r="AD189" i="7"/>
  <c r="AD209" i="7"/>
  <c r="AD191" i="7"/>
  <c r="AD177" i="7"/>
  <c r="AD213" i="7" s="1"/>
  <c r="AD178" i="7"/>
  <c r="AD179" i="7"/>
  <c r="AD215" i="7" s="1"/>
  <c r="AD27" i="7"/>
  <c r="AA18" i="7"/>
  <c r="AA220" i="7"/>
  <c r="AB228" i="7"/>
  <c r="AB234" i="7" s="1"/>
  <c r="AD61" i="7"/>
  <c r="AC14" i="7"/>
  <c r="AC219" i="7" s="1"/>
  <c r="AC225" i="7" s="1"/>
  <c r="AC231" i="7" s="1"/>
  <c r="AC16" i="7"/>
  <c r="AC221" i="7" s="1"/>
  <c r="AC227" i="7" s="1"/>
  <c r="AC233" i="7" s="1"/>
  <c r="AA701" i="7"/>
  <c r="AC211" i="7"/>
  <c r="AB204" i="7"/>
  <c r="AB15" i="7"/>
  <c r="AB217" i="7"/>
  <c r="AC201" i="7"/>
  <c r="AC214" i="7"/>
  <c r="AD173" i="7"/>
  <c r="AD171" i="7"/>
  <c r="AD197" i="7" s="1"/>
  <c r="AD169" i="7"/>
  <c r="AD195" i="7" s="1"/>
  <c r="AD167" i="7"/>
  <c r="AD57" i="7"/>
  <c r="AE2" i="7"/>
  <c r="AD699" i="7"/>
  <c r="AD693" i="7"/>
  <c r="R150" i="1"/>
  <c r="C631" i="7"/>
  <c r="C632" i="7"/>
  <c r="C633" i="7"/>
  <c r="C634" i="7"/>
  <c r="C624" i="7"/>
  <c r="B336" i="7" s="1"/>
  <c r="C625" i="7"/>
  <c r="C252" i="7" s="1"/>
  <c r="C626" i="7"/>
  <c r="C253" i="7" s="1"/>
  <c r="C627" i="7"/>
  <c r="C254" i="7" s="1"/>
  <c r="AE679" i="7" l="1"/>
  <c r="AE678" i="7"/>
  <c r="AE29" i="7"/>
  <c r="AE681" i="7"/>
  <c r="AE682" i="7" s="1"/>
  <c r="AE677" i="7"/>
  <c r="AE659" i="7" s="1"/>
  <c r="AE672" i="7"/>
  <c r="AE660" i="7"/>
  <c r="AD205" i="7"/>
  <c r="AD19" i="7" s="1"/>
  <c r="AC216" i="7"/>
  <c r="AC228" i="7" s="1"/>
  <c r="AC234" i="7" s="1"/>
  <c r="AE63" i="7"/>
  <c r="AE62" i="7"/>
  <c r="AE210" i="7"/>
  <c r="AE207" i="7"/>
  <c r="AE189" i="7"/>
  <c r="AE192" i="7"/>
  <c r="AE188" i="7"/>
  <c r="AE200" i="7" s="1"/>
  <c r="AE177" i="7"/>
  <c r="AE213" i="7" s="1"/>
  <c r="AE208" i="7"/>
  <c r="AE190" i="7"/>
  <c r="AE202" i="7" s="1"/>
  <c r="AE180" i="7"/>
  <c r="AE179" i="7"/>
  <c r="AE215" i="7" s="1"/>
  <c r="AE178" i="7"/>
  <c r="AE191" i="7"/>
  <c r="AE209" i="7"/>
  <c r="AE27" i="7"/>
  <c r="AB18" i="7"/>
  <c r="AB220" i="7"/>
  <c r="AA223" i="7"/>
  <c r="AA226" i="7"/>
  <c r="AE61" i="7"/>
  <c r="AD201" i="7"/>
  <c r="AD15" i="7" s="1"/>
  <c r="AD220" i="7" s="1"/>
  <c r="AD16" i="7"/>
  <c r="AD221" i="7" s="1"/>
  <c r="AD227" i="7" s="1"/>
  <c r="AD14" i="7"/>
  <c r="AD219" i="7" s="1"/>
  <c r="AC204" i="7"/>
  <c r="AC15" i="7"/>
  <c r="AD211" i="7"/>
  <c r="AB701" i="7"/>
  <c r="AD216" i="7"/>
  <c r="AD203" i="7"/>
  <c r="AD214" i="7"/>
  <c r="AE167" i="7"/>
  <c r="AE169" i="7"/>
  <c r="AE195" i="7" s="1"/>
  <c r="AE173" i="7"/>
  <c r="AE171" i="7"/>
  <c r="AE197" i="7" s="1"/>
  <c r="AE57" i="7"/>
  <c r="C300" i="7"/>
  <c r="C260" i="7"/>
  <c r="C299" i="7"/>
  <c r="C259" i="7"/>
  <c r="C298" i="7"/>
  <c r="C258" i="7"/>
  <c r="C257" i="7"/>
  <c r="C297" i="7"/>
  <c r="AF2" i="7"/>
  <c r="AE693" i="7"/>
  <c r="AE699" i="7"/>
  <c r="S150" i="1"/>
  <c r="B343" i="7"/>
  <c r="B346" i="7" s="1"/>
  <c r="E325" i="7" s="1"/>
  <c r="E324" i="7" s="1"/>
  <c r="B479" i="7"/>
  <c r="C628" i="7"/>
  <c r="C635" i="7"/>
  <c r="B92" i="7" s="1"/>
  <c r="C291" i="7"/>
  <c r="C293" i="7"/>
  <c r="C251" i="7"/>
  <c r="C292" i="7"/>
  <c r="C294" i="7"/>
  <c r="AF679" i="7" l="1"/>
  <c r="AF678" i="7"/>
  <c r="AD233" i="7"/>
  <c r="AF29" i="7"/>
  <c r="AF681" i="7"/>
  <c r="AF682" i="7" s="1"/>
  <c r="AF677" i="7"/>
  <c r="AF659" i="7" s="1"/>
  <c r="AF672" i="7"/>
  <c r="AF660" i="7"/>
  <c r="AE205" i="7"/>
  <c r="AE19" i="7" s="1"/>
  <c r="AC217" i="7"/>
  <c r="AA229" i="7"/>
  <c r="AA232" i="7"/>
  <c r="AF208" i="7"/>
  <c r="AF190" i="7"/>
  <c r="AF202" i="7" s="1"/>
  <c r="AF207" i="7"/>
  <c r="AF192" i="7"/>
  <c r="AF209" i="7"/>
  <c r="AF191" i="7"/>
  <c r="AF179" i="7"/>
  <c r="AF215" i="7" s="1"/>
  <c r="AF189" i="7"/>
  <c r="AF178" i="7"/>
  <c r="AF62" i="7"/>
  <c r="AF180" i="7"/>
  <c r="AF27" i="7"/>
  <c r="AF177" i="7"/>
  <c r="AF213" i="7" s="1"/>
  <c r="AF63" i="7"/>
  <c r="AF188" i="7"/>
  <c r="AF200" i="7" s="1"/>
  <c r="AF210" i="7"/>
  <c r="AE14" i="7"/>
  <c r="AE219" i="7" s="1"/>
  <c r="AE225" i="7" s="1"/>
  <c r="AE231" i="7" s="1"/>
  <c r="AD226" i="7"/>
  <c r="AD232" i="7" s="1"/>
  <c r="AC18" i="7"/>
  <c r="AC220" i="7"/>
  <c r="AB223" i="7"/>
  <c r="AB226" i="7"/>
  <c r="AD225" i="7"/>
  <c r="AF61" i="7"/>
  <c r="AE16" i="7"/>
  <c r="AE221" i="7" s="1"/>
  <c r="AE227" i="7" s="1"/>
  <c r="AE233" i="7" s="1"/>
  <c r="AD204" i="7"/>
  <c r="AD17" i="7"/>
  <c r="AD217" i="7"/>
  <c r="AE211" i="7"/>
  <c r="AE216" i="7"/>
  <c r="AE214" i="7"/>
  <c r="AE201" i="7"/>
  <c r="AE203" i="7"/>
  <c r="AE17" i="7" s="1"/>
  <c r="AE222" i="7" s="1"/>
  <c r="AF169" i="7"/>
  <c r="AF195" i="7" s="1"/>
  <c r="AF173" i="7"/>
  <c r="AF167" i="7"/>
  <c r="AF171" i="7"/>
  <c r="AF197" i="7" s="1"/>
  <c r="AF57" i="7"/>
  <c r="AG2" i="7"/>
  <c r="AF699" i="7"/>
  <c r="AF693" i="7"/>
  <c r="T150" i="1"/>
  <c r="B114" i="7"/>
  <c r="C301" i="7"/>
  <c r="C57" i="1"/>
  <c r="C52" i="1"/>
  <c r="C29" i="7" s="1"/>
  <c r="AG679" i="7" l="1"/>
  <c r="AG678" i="7"/>
  <c r="AD231" i="7"/>
  <c r="AG29" i="7"/>
  <c r="AG677" i="7"/>
  <c r="AG659" i="7" s="1"/>
  <c r="AG672" i="7"/>
  <c r="AG681" i="7"/>
  <c r="AG682" i="7" s="1"/>
  <c r="AG660" i="7"/>
  <c r="AF205" i="7"/>
  <c r="AF19" i="7" s="1"/>
  <c r="AB229" i="7"/>
  <c r="AB232" i="7"/>
  <c r="AG209" i="7"/>
  <c r="AG191" i="7"/>
  <c r="AG63" i="7"/>
  <c r="AG62" i="7"/>
  <c r="AG210" i="7"/>
  <c r="AG188" i="7"/>
  <c r="AG200" i="7" s="1"/>
  <c r="AG180" i="7"/>
  <c r="AG207" i="7"/>
  <c r="AG192" i="7"/>
  <c r="AG27" i="7"/>
  <c r="AG177" i="7"/>
  <c r="AG213" i="7" s="1"/>
  <c r="AG208" i="7"/>
  <c r="AG190" i="7"/>
  <c r="AG202" i="7" s="1"/>
  <c r="AG16" i="7" s="1"/>
  <c r="AG221" i="7" s="1"/>
  <c r="AG179" i="7"/>
  <c r="AG215" i="7" s="1"/>
  <c r="AG189" i="7"/>
  <c r="AG178" i="7"/>
  <c r="AF203" i="7"/>
  <c r="AF17" i="7" s="1"/>
  <c r="AF222" i="7" s="1"/>
  <c r="AE228" i="7"/>
  <c r="AE234" i="7" s="1"/>
  <c r="AC223" i="7"/>
  <c r="AC226" i="7"/>
  <c r="AD18" i="7"/>
  <c r="AD222" i="7"/>
  <c r="AG61" i="7"/>
  <c r="AE217" i="7"/>
  <c r="AF16" i="7"/>
  <c r="AF221" i="7" s="1"/>
  <c r="AF227" i="7" s="1"/>
  <c r="AF233" i="7" s="1"/>
  <c r="AC701" i="7"/>
  <c r="AF14" i="7"/>
  <c r="AF219" i="7" s="1"/>
  <c r="AD701" i="7"/>
  <c r="AE204" i="7"/>
  <c r="AE15" i="7"/>
  <c r="AF211" i="7"/>
  <c r="AF214" i="7"/>
  <c r="AF201" i="7"/>
  <c r="AF216" i="7"/>
  <c r="AG171" i="7"/>
  <c r="AG197" i="7" s="1"/>
  <c r="AG173" i="7"/>
  <c r="AG167" i="7"/>
  <c r="AG169" i="7"/>
  <c r="AG195" i="7" s="1"/>
  <c r="AG57" i="7"/>
  <c r="AH2" i="7"/>
  <c r="AG699" i="7"/>
  <c r="AG693" i="7"/>
  <c r="U150" i="1"/>
  <c r="B469" i="7"/>
  <c r="B468" i="7"/>
  <c r="B467" i="7"/>
  <c r="B466" i="7"/>
  <c r="B333" i="7"/>
  <c r="B332" i="7"/>
  <c r="B331" i="7"/>
  <c r="B330"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AP22"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D22" i="7"/>
  <c r="C22" i="7"/>
  <c r="AP21"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AH679" i="7" l="1"/>
  <c r="AH678" i="7"/>
  <c r="AH29" i="7"/>
  <c r="AH681" i="7"/>
  <c r="AH682" i="7" s="1"/>
  <c r="AH677" i="7"/>
  <c r="AH659" i="7" s="1"/>
  <c r="AH672" i="7"/>
  <c r="AH660" i="7"/>
  <c r="AG205" i="7"/>
  <c r="AG19" i="7" s="1"/>
  <c r="AC229" i="7"/>
  <c r="AC232" i="7"/>
  <c r="AG203" i="7"/>
  <c r="AG17" i="7" s="1"/>
  <c r="AH63" i="7"/>
  <c r="AH62" i="7"/>
  <c r="AH210" i="7"/>
  <c r="AH192" i="7"/>
  <c r="AH209" i="7"/>
  <c r="AH191" i="7"/>
  <c r="AH188" i="7"/>
  <c r="AH200" i="7" s="1"/>
  <c r="AH180" i="7"/>
  <c r="AH208" i="7"/>
  <c r="AH190" i="7"/>
  <c r="AH202" i="7" s="1"/>
  <c r="AH189" i="7"/>
  <c r="AH179" i="7"/>
  <c r="AH215" i="7" s="1"/>
  <c r="AH178" i="7"/>
  <c r="AH177" i="7"/>
  <c r="AH213" i="7" s="1"/>
  <c r="AH207" i="7"/>
  <c r="AH27" i="7"/>
  <c r="AF228" i="7"/>
  <c r="AF234" i="7" s="1"/>
  <c r="AE18" i="7"/>
  <c r="AE220" i="7"/>
  <c r="AD223" i="7"/>
  <c r="AD228" i="7"/>
  <c r="AG227" i="7"/>
  <c r="AG233" i="7" s="1"/>
  <c r="AF225" i="7"/>
  <c r="AH61" i="7"/>
  <c r="AF217" i="7"/>
  <c r="AF204" i="7"/>
  <c r="AF15" i="7"/>
  <c r="AG14" i="7"/>
  <c r="AG219" i="7" s="1"/>
  <c r="AE701" i="7"/>
  <c r="AG216" i="7"/>
  <c r="AG211" i="7"/>
  <c r="AG214" i="7"/>
  <c r="AG201" i="7"/>
  <c r="AH173" i="7"/>
  <c r="AH171" i="7"/>
  <c r="AH197" i="7" s="1"/>
  <c r="AH169" i="7"/>
  <c r="AH195" i="7" s="1"/>
  <c r="AH167" i="7"/>
  <c r="AH57" i="7"/>
  <c r="B334" i="7"/>
  <c r="AI2" i="7"/>
  <c r="AH699" i="7"/>
  <c r="AH693" i="7"/>
  <c r="V150" i="1"/>
  <c r="AF231" i="7" l="1"/>
  <c r="AI679" i="7"/>
  <c r="AI678" i="7"/>
  <c r="AD234" i="7"/>
  <c r="AI29" i="7"/>
  <c r="AI681" i="7"/>
  <c r="AI682" i="7" s="1"/>
  <c r="AI677" i="7"/>
  <c r="AI659" i="7" s="1"/>
  <c r="AI672" i="7"/>
  <c r="AI660" i="7"/>
  <c r="AH205" i="7"/>
  <c r="AH19" i="7" s="1"/>
  <c r="AI63" i="7"/>
  <c r="AI62" i="7"/>
  <c r="AI210" i="7"/>
  <c r="AI207" i="7"/>
  <c r="AI208" i="7"/>
  <c r="AI190" i="7"/>
  <c r="AI202" i="7" s="1"/>
  <c r="AI189" i="7"/>
  <c r="AI180" i="7"/>
  <c r="AI177" i="7"/>
  <c r="AI213" i="7" s="1"/>
  <c r="AI209" i="7"/>
  <c r="AI191" i="7"/>
  <c r="AI188" i="7"/>
  <c r="AI200" i="7" s="1"/>
  <c r="AI178" i="7"/>
  <c r="AI192" i="7"/>
  <c r="AI27" i="7"/>
  <c r="AI179" i="7"/>
  <c r="AI215" i="7" s="1"/>
  <c r="AF701" i="7"/>
  <c r="AG222" i="7"/>
  <c r="AG228" i="7" s="1"/>
  <c r="AG234" i="7" s="1"/>
  <c r="AD229" i="7"/>
  <c r="AF18" i="7"/>
  <c r="AF220" i="7"/>
  <c r="AG225" i="7"/>
  <c r="AG231" i="7" s="1"/>
  <c r="AE223" i="7"/>
  <c r="AE226" i="7"/>
  <c r="AE232" i="7" s="1"/>
  <c r="AI61" i="7"/>
  <c r="AH16" i="7"/>
  <c r="AH221" i="7" s="1"/>
  <c r="AH227" i="7" s="1"/>
  <c r="AH233" i="7" s="1"/>
  <c r="AH14" i="7"/>
  <c r="AH219" i="7" s="1"/>
  <c r="AH225" i="7" s="1"/>
  <c r="AH231" i="7" s="1"/>
  <c r="AG204" i="7"/>
  <c r="AG15" i="7"/>
  <c r="AH211" i="7"/>
  <c r="AG217" i="7"/>
  <c r="AH201" i="7"/>
  <c r="AH203" i="7"/>
  <c r="AH17" i="7" s="1"/>
  <c r="AH222" i="7" s="1"/>
  <c r="AH216" i="7"/>
  <c r="AH214" i="7"/>
  <c r="AI167" i="7"/>
  <c r="AI171" i="7"/>
  <c r="AI197" i="7" s="1"/>
  <c r="AI169" i="7"/>
  <c r="AI195" i="7" s="1"/>
  <c r="AI173" i="7"/>
  <c r="AI57" i="7"/>
  <c r="AJ2" i="7"/>
  <c r="AI693" i="7"/>
  <c r="AI699" i="7"/>
  <c r="C58" i="7"/>
  <c r="C501" i="7"/>
  <c r="C365" i="7"/>
  <c r="W150" i="1"/>
  <c r="C666" i="7"/>
  <c r="C700" i="7"/>
  <c r="C661" i="7"/>
  <c r="C611" i="7"/>
  <c r="C605" i="7"/>
  <c r="C651" i="7"/>
  <c r="C647" i="7"/>
  <c r="C643" i="7"/>
  <c r="C639" i="7"/>
  <c r="C40" i="7"/>
  <c r="C33" i="7"/>
  <c r="C668" i="7"/>
  <c r="D668" i="7" s="1"/>
  <c r="C775" i="7"/>
  <c r="C743" i="7"/>
  <c r="C711" i="7"/>
  <c r="C26" i="7"/>
  <c r="C59" i="7"/>
  <c r="AJ679" i="7" l="1"/>
  <c r="AJ678" i="7"/>
  <c r="AI14" i="7"/>
  <c r="AI219" i="7" s="1"/>
  <c r="AI225" i="7" s="1"/>
  <c r="AI231" i="7" s="1"/>
  <c r="AJ29" i="7"/>
  <c r="AJ681" i="7"/>
  <c r="AJ682" i="7" s="1"/>
  <c r="AJ677" i="7"/>
  <c r="AJ659" i="7" s="1"/>
  <c r="AJ672" i="7"/>
  <c r="AJ660" i="7"/>
  <c r="AI205" i="7"/>
  <c r="AI19" i="7" s="1"/>
  <c r="AJ208" i="7"/>
  <c r="AJ190" i="7"/>
  <c r="AJ202" i="7" s="1"/>
  <c r="AJ63" i="7"/>
  <c r="AJ62" i="7"/>
  <c r="AJ210" i="7"/>
  <c r="AJ207" i="7"/>
  <c r="AJ192" i="7"/>
  <c r="AJ179" i="7"/>
  <c r="AJ215" i="7" s="1"/>
  <c r="AJ178" i="7"/>
  <c r="AJ189" i="7"/>
  <c r="AJ209" i="7"/>
  <c r="AJ191" i="7"/>
  <c r="AJ188" i="7"/>
  <c r="AJ200" i="7" s="1"/>
  <c r="AJ27" i="7"/>
  <c r="AJ180" i="7"/>
  <c r="AJ177" i="7"/>
  <c r="AJ213" i="7" s="1"/>
  <c r="AH228" i="7"/>
  <c r="AH234" i="7" s="1"/>
  <c r="AF226" i="7"/>
  <c r="AF223" i="7"/>
  <c r="AE229" i="7"/>
  <c r="AG18" i="7"/>
  <c r="AG220" i="7"/>
  <c r="AJ61" i="7"/>
  <c r="AI16" i="7"/>
  <c r="AI221" i="7" s="1"/>
  <c r="AI227" i="7" s="1"/>
  <c r="AI233" i="7" s="1"/>
  <c r="AH217" i="7"/>
  <c r="AH204" i="7"/>
  <c r="AH15" i="7"/>
  <c r="AG701" i="7"/>
  <c r="AI211" i="7"/>
  <c r="AI203" i="7"/>
  <c r="AI17" i="7" s="1"/>
  <c r="AI222" i="7" s="1"/>
  <c r="AI214" i="7"/>
  <c r="AI201" i="7"/>
  <c r="AI216" i="7"/>
  <c r="AJ169" i="7"/>
  <c r="AJ195" i="7" s="1"/>
  <c r="AJ173" i="7"/>
  <c r="AJ167" i="7"/>
  <c r="AJ171" i="7"/>
  <c r="AJ197" i="7" s="1"/>
  <c r="AJ57" i="7"/>
  <c r="AK2" i="7"/>
  <c r="AJ699" i="7"/>
  <c r="AJ693" i="7"/>
  <c r="D58" i="7"/>
  <c r="D501" i="7"/>
  <c r="D365" i="7"/>
  <c r="C99" i="7"/>
  <c r="X150" i="1"/>
  <c r="D666" i="7"/>
  <c r="D700" i="7"/>
  <c r="D661" i="7"/>
  <c r="D651" i="7"/>
  <c r="D647" i="7"/>
  <c r="D643" i="7"/>
  <c r="D639" i="7"/>
  <c r="D611" i="7"/>
  <c r="D605" i="7"/>
  <c r="D36" i="7"/>
  <c r="D40" i="7"/>
  <c r="D33" i="7"/>
  <c r="E668" i="7"/>
  <c r="D775" i="7"/>
  <c r="D743" i="7"/>
  <c r="D711" i="7"/>
  <c r="D26" i="7"/>
  <c r="D59" i="7"/>
  <c r="AK679" i="7" l="1"/>
  <c r="AK678" i="7"/>
  <c r="AK29" i="7"/>
  <c r="AK681" i="7"/>
  <c r="AK682" i="7" s="1"/>
  <c r="AK677" i="7"/>
  <c r="AK659" i="7" s="1"/>
  <c r="AK672" i="7"/>
  <c r="AK660" i="7"/>
  <c r="AJ205" i="7"/>
  <c r="AJ19" i="7" s="1"/>
  <c r="AF229" i="7"/>
  <c r="AF232" i="7"/>
  <c r="AK209" i="7"/>
  <c r="AK191" i="7"/>
  <c r="AK207" i="7"/>
  <c r="AK192" i="7"/>
  <c r="AK188" i="7"/>
  <c r="AK200" i="7" s="1"/>
  <c r="AK180" i="7"/>
  <c r="AK62" i="7"/>
  <c r="AK208" i="7"/>
  <c r="AK190" i="7"/>
  <c r="AK202" i="7" s="1"/>
  <c r="AK27" i="7"/>
  <c r="AK63" i="7"/>
  <c r="AK210" i="7"/>
  <c r="AK189" i="7"/>
  <c r="AK179" i="7"/>
  <c r="AK215" i="7" s="1"/>
  <c r="AK177" i="7"/>
  <c r="AK213" i="7" s="1"/>
  <c r="AK178" i="7"/>
  <c r="AG226" i="7"/>
  <c r="AG223" i="7"/>
  <c r="AI228" i="7"/>
  <c r="AI234" i="7" s="1"/>
  <c r="AH18" i="7"/>
  <c r="AH220" i="7"/>
  <c r="AK61" i="7"/>
  <c r="AJ14" i="7"/>
  <c r="AJ219" i="7" s="1"/>
  <c r="AJ225" i="7" s="1"/>
  <c r="AJ231" i="7" s="1"/>
  <c r="AH701" i="7"/>
  <c r="AI204" i="7"/>
  <c r="AI15" i="7"/>
  <c r="AJ16" i="7"/>
  <c r="AJ221" i="7" s="1"/>
  <c r="AJ227" i="7" s="1"/>
  <c r="AJ233" i="7" s="1"/>
  <c r="AI217" i="7"/>
  <c r="AJ211" i="7"/>
  <c r="AJ201" i="7"/>
  <c r="AJ15" i="7" s="1"/>
  <c r="AJ220" i="7" s="1"/>
  <c r="AJ203" i="7"/>
  <c r="AJ17" i="7" s="1"/>
  <c r="AJ222" i="7" s="1"/>
  <c r="AJ214" i="7"/>
  <c r="AJ216" i="7"/>
  <c r="AK171" i="7"/>
  <c r="AK197" i="7" s="1"/>
  <c r="AK169" i="7"/>
  <c r="AK195" i="7" s="1"/>
  <c r="AK173" i="7"/>
  <c r="AK167" i="7"/>
  <c r="AK57" i="7"/>
  <c r="AL2" i="7"/>
  <c r="AK699" i="7"/>
  <c r="AK693" i="7"/>
  <c r="E58" i="7"/>
  <c r="E501" i="7"/>
  <c r="E365" i="7"/>
  <c r="D99" i="7"/>
  <c r="Y150" i="1"/>
  <c r="E666" i="7"/>
  <c r="E700" i="7"/>
  <c r="E661" i="7"/>
  <c r="E611" i="7"/>
  <c r="E605" i="7"/>
  <c r="E651" i="7"/>
  <c r="E647" i="7"/>
  <c r="E643" i="7"/>
  <c r="E639" i="7"/>
  <c r="E36" i="7"/>
  <c r="E40" i="7"/>
  <c r="E33" i="7"/>
  <c r="F668" i="7"/>
  <c r="E775" i="7"/>
  <c r="E743" i="7"/>
  <c r="E711" i="7"/>
  <c r="E59" i="7"/>
  <c r="E26" i="7"/>
  <c r="D96" i="1"/>
  <c r="D98" i="1"/>
  <c r="D97" i="1"/>
  <c r="AL679" i="7" l="1"/>
  <c r="AL678" i="7"/>
  <c r="AL29" i="7"/>
  <c r="AL677" i="7"/>
  <c r="AL659" i="7" s="1"/>
  <c r="AL681" i="7"/>
  <c r="AL682" i="7" s="1"/>
  <c r="AL672" i="7"/>
  <c r="AL660" i="7"/>
  <c r="AK205" i="7"/>
  <c r="AK19" i="7" s="1"/>
  <c r="AG229" i="7"/>
  <c r="AG232" i="7"/>
  <c r="AK203" i="7"/>
  <c r="AK17" i="7" s="1"/>
  <c r="AL63" i="7"/>
  <c r="AL62" i="7"/>
  <c r="AL210" i="7"/>
  <c r="AL192" i="7"/>
  <c r="AL188" i="7"/>
  <c r="AL200" i="7" s="1"/>
  <c r="AL180" i="7"/>
  <c r="AL209" i="7"/>
  <c r="AL191" i="7"/>
  <c r="AL189" i="7"/>
  <c r="AL207" i="7"/>
  <c r="AL179" i="7"/>
  <c r="AL215" i="7" s="1"/>
  <c r="AL177" i="7"/>
  <c r="AL213" i="7" s="1"/>
  <c r="AL178" i="7"/>
  <c r="AL208" i="7"/>
  <c r="AL190" i="7"/>
  <c r="AL202" i="7" s="1"/>
  <c r="AL27" i="7"/>
  <c r="AJ226" i="7"/>
  <c r="AJ232" i="7" s="1"/>
  <c r="AJ228" i="7"/>
  <c r="AJ234" i="7" s="1"/>
  <c r="AI18" i="7"/>
  <c r="AI220" i="7"/>
  <c r="AJ223" i="7"/>
  <c r="AH226" i="7"/>
  <c r="AH223" i="7"/>
  <c r="AL61" i="7"/>
  <c r="AJ18" i="7"/>
  <c r="AK14" i="7"/>
  <c r="AK219" i="7" s="1"/>
  <c r="AI701" i="7"/>
  <c r="AJ204" i="7"/>
  <c r="AK16" i="7"/>
  <c r="AK221" i="7" s="1"/>
  <c r="AK227" i="7" s="1"/>
  <c r="AK233" i="7" s="1"/>
  <c r="AK211" i="7"/>
  <c r="AJ217" i="7"/>
  <c r="AK216" i="7"/>
  <c r="AK201" i="7"/>
  <c r="AK15" i="7" s="1"/>
  <c r="AK220" i="7" s="1"/>
  <c r="AK214" i="7"/>
  <c r="AL173" i="7"/>
  <c r="AL167" i="7"/>
  <c r="AL171" i="7"/>
  <c r="AL197" i="7" s="1"/>
  <c r="AL169" i="7"/>
  <c r="AL195" i="7" s="1"/>
  <c r="AL57" i="7"/>
  <c r="AM2" i="7"/>
  <c r="AL699" i="7"/>
  <c r="AL693" i="7"/>
  <c r="F58" i="7"/>
  <c r="F501" i="7"/>
  <c r="F365" i="7"/>
  <c r="Z150" i="1"/>
  <c r="E99" i="7"/>
  <c r="F666" i="7"/>
  <c r="F700" i="7"/>
  <c r="F661" i="7"/>
  <c r="F605" i="7"/>
  <c r="F651" i="7"/>
  <c r="F647" i="7"/>
  <c r="F643" i="7"/>
  <c r="F639" i="7"/>
  <c r="F611" i="7"/>
  <c r="F36" i="7"/>
  <c r="F40" i="7"/>
  <c r="F33" i="7"/>
  <c r="G668" i="7"/>
  <c r="F743" i="7"/>
  <c r="F775" i="7"/>
  <c r="F711" i="7"/>
  <c r="F59" i="7"/>
  <c r="F26" i="7"/>
  <c r="AP695" i="7"/>
  <c r="AM679" i="7" l="1"/>
  <c r="AM678" i="7"/>
  <c r="AM29" i="7"/>
  <c r="AM681" i="7"/>
  <c r="AM682" i="7" s="1"/>
  <c r="AM677" i="7"/>
  <c r="AM659" i="7" s="1"/>
  <c r="AM672" i="7"/>
  <c r="AM660" i="7"/>
  <c r="AL205" i="7"/>
  <c r="AL19" i="7" s="1"/>
  <c r="AH229" i="7"/>
  <c r="AH232" i="7"/>
  <c r="AM63" i="7"/>
  <c r="AM62" i="7"/>
  <c r="AM210" i="7"/>
  <c r="AM207" i="7"/>
  <c r="AM209" i="7"/>
  <c r="AM191" i="7"/>
  <c r="AM189" i="7"/>
  <c r="AM208" i="7"/>
  <c r="AM190" i="7"/>
  <c r="AM202" i="7" s="1"/>
  <c r="AM188" i="7"/>
  <c r="AM200" i="7" s="1"/>
  <c r="AM179" i="7"/>
  <c r="AM215" i="7" s="1"/>
  <c r="AM177" i="7"/>
  <c r="AM213" i="7" s="1"/>
  <c r="AM192" i="7"/>
  <c r="AM180" i="7"/>
  <c r="AM178" i="7"/>
  <c r="AM27" i="7"/>
  <c r="AK226" i="7"/>
  <c r="AK232" i="7" s="1"/>
  <c r="AJ229" i="7"/>
  <c r="AK222" i="7"/>
  <c r="AK223" i="7" s="1"/>
  <c r="AI223" i="7"/>
  <c r="AI226" i="7"/>
  <c r="AK225" i="7"/>
  <c r="AK231" i="7" s="1"/>
  <c r="AM61" i="7"/>
  <c r="AJ701" i="7"/>
  <c r="AK18" i="7"/>
  <c r="AL16" i="7"/>
  <c r="AL221" i="7" s="1"/>
  <c r="AL227" i="7" s="1"/>
  <c r="AL233" i="7" s="1"/>
  <c r="AL211" i="7"/>
  <c r="AK204" i="7"/>
  <c r="AL14" i="7"/>
  <c r="AL219" i="7" s="1"/>
  <c r="AK217" i="7"/>
  <c r="AL214" i="7"/>
  <c r="AL203" i="7"/>
  <c r="AL17" i="7" s="1"/>
  <c r="AL222" i="7" s="1"/>
  <c r="AL216" i="7"/>
  <c r="AL201" i="7"/>
  <c r="AM167" i="7"/>
  <c r="AM173" i="7"/>
  <c r="AM171" i="7"/>
  <c r="AM197" i="7" s="1"/>
  <c r="AM169" i="7"/>
  <c r="AM195" i="7" s="1"/>
  <c r="AM57" i="7"/>
  <c r="AN2" i="7"/>
  <c r="AM693" i="7"/>
  <c r="AM699" i="7"/>
  <c r="G58" i="7"/>
  <c r="G501" i="7"/>
  <c r="G365" i="7"/>
  <c r="F99" i="7"/>
  <c r="AA150" i="1"/>
  <c r="G666" i="7"/>
  <c r="G700" i="7"/>
  <c r="G661" i="7"/>
  <c r="G611" i="7"/>
  <c r="G605" i="7"/>
  <c r="G643" i="7"/>
  <c r="G651" i="7"/>
  <c r="G647" i="7"/>
  <c r="G639" i="7"/>
  <c r="G36" i="7"/>
  <c r="G40" i="7"/>
  <c r="G33" i="7"/>
  <c r="H668" i="7"/>
  <c r="G775" i="7"/>
  <c r="G743" i="7"/>
  <c r="G711" i="7"/>
  <c r="G26" i="7"/>
  <c r="G59" i="7"/>
  <c r="AP280" i="7"/>
  <c r="AO280" i="7"/>
  <c r="AN280" i="7"/>
  <c r="AM280" i="7"/>
  <c r="AL280" i="7"/>
  <c r="AK280" i="7"/>
  <c r="AJ280" i="7"/>
  <c r="AI280" i="7"/>
  <c r="AH280"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H280" i="7"/>
  <c r="G280" i="7"/>
  <c r="F280" i="7"/>
  <c r="E280" i="7"/>
  <c r="D280" i="7"/>
  <c r="AN679" i="7" l="1"/>
  <c r="AN678" i="7"/>
  <c r="AN29" i="7"/>
  <c r="AN681" i="7"/>
  <c r="AN682" i="7" s="1"/>
  <c r="AN677" i="7"/>
  <c r="AN659" i="7" s="1"/>
  <c r="AN672" i="7"/>
  <c r="AN660" i="7"/>
  <c r="AM205" i="7"/>
  <c r="AM19" i="7" s="1"/>
  <c r="AI229" i="7"/>
  <c r="AI232" i="7"/>
  <c r="AN208" i="7"/>
  <c r="AN190" i="7"/>
  <c r="AN202" i="7" s="1"/>
  <c r="AN179" i="7"/>
  <c r="AN215" i="7" s="1"/>
  <c r="AN209" i="7"/>
  <c r="AN191" i="7"/>
  <c r="AN189" i="7"/>
  <c r="AN178" i="7"/>
  <c r="AN63" i="7"/>
  <c r="AN210" i="7"/>
  <c r="AN207" i="7"/>
  <c r="AN192" i="7"/>
  <c r="AN180" i="7"/>
  <c r="AN27" i="7"/>
  <c r="AN188" i="7"/>
  <c r="AN200" i="7" s="1"/>
  <c r="AN177" i="7"/>
  <c r="AN213" i="7" s="1"/>
  <c r="AN62" i="7"/>
  <c r="AM203" i="7"/>
  <c r="AM17" i="7" s="1"/>
  <c r="AM222" i="7" s="1"/>
  <c r="AM14" i="7"/>
  <c r="AM219" i="7" s="1"/>
  <c r="AM225" i="7" s="1"/>
  <c r="AM231" i="7" s="1"/>
  <c r="AK228" i="7"/>
  <c r="AK234" i="7" s="1"/>
  <c r="AL228" i="7"/>
  <c r="AL234" i="7" s="1"/>
  <c r="AL225" i="7"/>
  <c r="AL231" i="7" s="1"/>
  <c r="AN61" i="7"/>
  <c r="AM216" i="7"/>
  <c r="AM201" i="7"/>
  <c r="AM15" i="7" s="1"/>
  <c r="AM220" i="7" s="1"/>
  <c r="AM16" i="7"/>
  <c r="AM221" i="7" s="1"/>
  <c r="AM227" i="7" s="1"/>
  <c r="AM233" i="7" s="1"/>
  <c r="AK701" i="7"/>
  <c r="AL204" i="7"/>
  <c r="AL15" i="7"/>
  <c r="AL217" i="7"/>
  <c r="AM211" i="7"/>
  <c r="AM214" i="7"/>
  <c r="AN169" i="7"/>
  <c r="AN195" i="7" s="1"/>
  <c r="AN171" i="7"/>
  <c r="AN197" i="7" s="1"/>
  <c r="AN167" i="7"/>
  <c r="AN173" i="7"/>
  <c r="AN57" i="7"/>
  <c r="AO2" i="7"/>
  <c r="AN693" i="7"/>
  <c r="AN699" i="7"/>
  <c r="H58" i="7"/>
  <c r="H501" i="7"/>
  <c r="H365" i="7"/>
  <c r="G99" i="7"/>
  <c r="AB150" i="1"/>
  <c r="H666" i="7"/>
  <c r="H700" i="7"/>
  <c r="H661" i="7"/>
  <c r="H643" i="7"/>
  <c r="H611" i="7"/>
  <c r="H605" i="7"/>
  <c r="H651" i="7"/>
  <c r="H647" i="7"/>
  <c r="H639" i="7"/>
  <c r="H36" i="7"/>
  <c r="H40" i="7"/>
  <c r="H33" i="7"/>
  <c r="I668" i="7"/>
  <c r="H775" i="7"/>
  <c r="H711" i="7"/>
  <c r="H743" i="7"/>
  <c r="H26" i="7"/>
  <c r="H59" i="7"/>
  <c r="A788" i="7"/>
  <c r="A789" i="7" s="1"/>
  <c r="A790" i="7" s="1"/>
  <c r="A791" i="7" s="1"/>
  <c r="A792" i="7" s="1"/>
  <c r="A793" i="7" s="1"/>
  <c r="A794" i="7" s="1"/>
  <c r="A795" i="7" s="1"/>
  <c r="A796" i="7" s="1"/>
  <c r="A776" i="7"/>
  <c r="H776" i="7" s="1"/>
  <c r="B771" i="7"/>
  <c r="C768" i="7" s="1"/>
  <c r="A756" i="7"/>
  <c r="A757" i="7" s="1"/>
  <c r="A758" i="7" s="1"/>
  <c r="A759" i="7" s="1"/>
  <c r="A760" i="7" s="1"/>
  <c r="A761" i="7" s="1"/>
  <c r="A762" i="7" s="1"/>
  <c r="A763" i="7" s="1"/>
  <c r="A764" i="7" s="1"/>
  <c r="A744" i="7"/>
  <c r="H744" i="7" s="1"/>
  <c r="B739" i="7"/>
  <c r="C736" i="7" s="1"/>
  <c r="A724" i="7"/>
  <c r="A725" i="7" s="1"/>
  <c r="A726" i="7" s="1"/>
  <c r="A727" i="7" s="1"/>
  <c r="A728" i="7" s="1"/>
  <c r="A729" i="7" s="1"/>
  <c r="A730" i="7" s="1"/>
  <c r="A731" i="7" s="1"/>
  <c r="A732" i="7" s="1"/>
  <c r="A712" i="7"/>
  <c r="H712" i="7" s="1"/>
  <c r="C704" i="7"/>
  <c r="A650" i="7"/>
  <c r="A646" i="7"/>
  <c r="A642" i="7"/>
  <c r="A638" i="7"/>
  <c r="A634" i="7"/>
  <c r="A345" i="7" s="1"/>
  <c r="A633" i="7"/>
  <c r="A344" i="7" s="1"/>
  <c r="A632" i="7"/>
  <c r="A343" i="7" s="1"/>
  <c r="A631" i="7"/>
  <c r="A342" i="7" s="1"/>
  <c r="A627" i="7"/>
  <c r="A339" i="7" s="1"/>
  <c r="A626" i="7"/>
  <c r="A338" i="7" s="1"/>
  <c r="A625" i="7"/>
  <c r="A337" i="7" s="1"/>
  <c r="A624" i="7"/>
  <c r="A336" i="7" s="1"/>
  <c r="A623" i="7"/>
  <c r="A335" i="7" s="1"/>
  <c r="C621" i="7"/>
  <c r="A621" i="7"/>
  <c r="A333" i="7" s="1"/>
  <c r="C620" i="7"/>
  <c r="A620" i="7"/>
  <c r="A332" i="7" s="1"/>
  <c r="C619" i="7"/>
  <c r="A619" i="7"/>
  <c r="A331" i="7" s="1"/>
  <c r="C618" i="7"/>
  <c r="A618" i="7"/>
  <c r="A330" i="7" s="1"/>
  <c r="A617" i="7"/>
  <c r="A329" i="7" s="1"/>
  <c r="A577" i="7"/>
  <c r="A578" i="7" s="1"/>
  <c r="A579" i="7" s="1"/>
  <c r="A580" i="7" s="1"/>
  <c r="A581" i="7" s="1"/>
  <c r="A582" i="7" s="1"/>
  <c r="A583" i="7" s="1"/>
  <c r="A584" i="7" s="1"/>
  <c r="A585" i="7" s="1"/>
  <c r="A565" i="7"/>
  <c r="A566" i="7" s="1"/>
  <c r="A567" i="7" s="1"/>
  <c r="A568" i="7" s="1"/>
  <c r="A569" i="7" s="1"/>
  <c r="A570" i="7" s="1"/>
  <c r="A571" i="7" s="1"/>
  <c r="A572" i="7" s="1"/>
  <c r="A573" i="7" s="1"/>
  <c r="A551" i="7"/>
  <c r="A552" i="7" s="1"/>
  <c r="A553" i="7" s="1"/>
  <c r="A554" i="7" s="1"/>
  <c r="A555" i="7" s="1"/>
  <c r="A556" i="7" s="1"/>
  <c r="A557" i="7" s="1"/>
  <c r="A558" i="7" s="1"/>
  <c r="A559" i="7" s="1"/>
  <c r="A539" i="7"/>
  <c r="A540" i="7" s="1"/>
  <c r="A541" i="7" s="1"/>
  <c r="A542" i="7" s="1"/>
  <c r="A543" i="7" s="1"/>
  <c r="A544" i="7" s="1"/>
  <c r="A545" i="7" s="1"/>
  <c r="A546" i="7" s="1"/>
  <c r="A547" i="7" s="1"/>
  <c r="A525" i="7"/>
  <c r="A526" i="7" s="1"/>
  <c r="A527" i="7" s="1"/>
  <c r="A528" i="7" s="1"/>
  <c r="A529" i="7" s="1"/>
  <c r="A530" i="7" s="1"/>
  <c r="A531" i="7" s="1"/>
  <c r="A532" i="7" s="1"/>
  <c r="A533" i="7" s="1"/>
  <c r="A513" i="7"/>
  <c r="A514" i="7" s="1"/>
  <c r="A515" i="7" s="1"/>
  <c r="A516" i="7" s="1"/>
  <c r="A517" i="7" s="1"/>
  <c r="A518" i="7" s="1"/>
  <c r="A519" i="7" s="1"/>
  <c r="A520" i="7" s="1"/>
  <c r="A521" i="7" s="1"/>
  <c r="B507" i="7"/>
  <c r="B506" i="7"/>
  <c r="A483" i="7"/>
  <c r="A440" i="7"/>
  <c r="A441" i="7" s="1"/>
  <c r="A442" i="7" s="1"/>
  <c r="A443" i="7" s="1"/>
  <c r="A444" i="7" s="1"/>
  <c r="A445" i="7" s="1"/>
  <c r="A446" i="7" s="1"/>
  <c r="A447" i="7" s="1"/>
  <c r="A448" i="7" s="1"/>
  <c r="A428" i="7"/>
  <c r="A429" i="7" s="1"/>
  <c r="A430" i="7" s="1"/>
  <c r="A431" i="7" s="1"/>
  <c r="A432" i="7" s="1"/>
  <c r="A433" i="7" s="1"/>
  <c r="A434" i="7" s="1"/>
  <c r="A435" i="7" s="1"/>
  <c r="A436" i="7" s="1"/>
  <c r="A414" i="7"/>
  <c r="A415" i="7" s="1"/>
  <c r="A416" i="7" s="1"/>
  <c r="A417" i="7" s="1"/>
  <c r="A418" i="7" s="1"/>
  <c r="A419" i="7" s="1"/>
  <c r="A420" i="7" s="1"/>
  <c r="A421" i="7" s="1"/>
  <c r="A422" i="7" s="1"/>
  <c r="A402" i="7"/>
  <c r="A403" i="7" s="1"/>
  <c r="A404" i="7" s="1"/>
  <c r="A405" i="7" s="1"/>
  <c r="A406" i="7" s="1"/>
  <c r="A407" i="7" s="1"/>
  <c r="A408" i="7" s="1"/>
  <c r="A409" i="7" s="1"/>
  <c r="A410" i="7" s="1"/>
  <c r="A388" i="7"/>
  <c r="A389" i="7" s="1"/>
  <c r="A390" i="7" s="1"/>
  <c r="A391" i="7" s="1"/>
  <c r="A392" i="7" s="1"/>
  <c r="A393" i="7" s="1"/>
  <c r="A394" i="7" s="1"/>
  <c r="A395" i="7" s="1"/>
  <c r="A396" i="7" s="1"/>
  <c r="A377" i="7"/>
  <c r="A378" i="7" s="1"/>
  <c r="A379" i="7" s="1"/>
  <c r="A380" i="7" s="1"/>
  <c r="A381" i="7" s="1"/>
  <c r="A382" i="7" s="1"/>
  <c r="A383" i="7" s="1"/>
  <c r="A384" i="7" s="1"/>
  <c r="A385" i="7" s="1"/>
  <c r="B371" i="7"/>
  <c r="B370" i="7"/>
  <c r="A346" i="7"/>
  <c r="A341" i="7"/>
  <c r="A340" i="7"/>
  <c r="A334" i="7"/>
  <c r="A328" i="7"/>
  <c r="A323" i="7"/>
  <c r="A459" i="7" s="1"/>
  <c r="A322" i="7"/>
  <c r="A458" i="7" s="1"/>
  <c r="A321" i="7"/>
  <c r="A457" i="7" s="1"/>
  <c r="A320" i="7"/>
  <c r="A456" i="7" s="1"/>
  <c r="A319" i="7"/>
  <c r="A455" i="7" s="1"/>
  <c r="A318" i="7"/>
  <c r="A454" i="7" s="1"/>
  <c r="A302" i="7"/>
  <c r="A296" i="7"/>
  <c r="A290" i="7"/>
  <c r="A284" i="7"/>
  <c r="A283" i="7"/>
  <c r="A262" i="7"/>
  <c r="A256" i="7"/>
  <c r="A250" i="7"/>
  <c r="A244" i="7"/>
  <c r="A243" i="7"/>
  <c r="B138" i="7"/>
  <c r="B137" i="7"/>
  <c r="B134" i="7"/>
  <c r="B133" i="7"/>
  <c r="AP123" i="7"/>
  <c r="AO123" i="7"/>
  <c r="AN123" i="7"/>
  <c r="AM123" i="7"/>
  <c r="AL123" i="7"/>
  <c r="AK123" i="7"/>
  <c r="AJ123" i="7"/>
  <c r="AI123" i="7"/>
  <c r="AH123" i="7"/>
  <c r="AG123" i="7"/>
  <c r="AF123" i="7"/>
  <c r="AE123" i="7"/>
  <c r="AD123" i="7"/>
  <c r="AC123" i="7"/>
  <c r="AB123" i="7"/>
  <c r="AA123" i="7"/>
  <c r="Z123" i="7"/>
  <c r="Y123" i="7"/>
  <c r="X123" i="7"/>
  <c r="W123" i="7"/>
  <c r="V123" i="7"/>
  <c r="U123" i="7"/>
  <c r="T123" i="7"/>
  <c r="S123" i="7"/>
  <c r="R123" i="7"/>
  <c r="Q123" i="7"/>
  <c r="P123" i="7"/>
  <c r="O123" i="7"/>
  <c r="N123" i="7"/>
  <c r="M123" i="7"/>
  <c r="L123" i="7"/>
  <c r="K123" i="7"/>
  <c r="J123" i="7"/>
  <c r="I123" i="7"/>
  <c r="H123" i="7"/>
  <c r="G123" i="7"/>
  <c r="F123" i="7"/>
  <c r="E123" i="7"/>
  <c r="D123" i="7"/>
  <c r="C123" i="7"/>
  <c r="B107" i="7"/>
  <c r="B106" i="7"/>
  <c r="B105" i="7"/>
  <c r="B101" i="7"/>
  <c r="B79" i="7"/>
  <c r="A75" i="7"/>
  <c r="A74" i="7"/>
  <c r="A73" i="7"/>
  <c r="A72" i="7"/>
  <c r="AO679" i="7" l="1"/>
  <c r="AO678" i="7"/>
  <c r="AO29" i="7"/>
  <c r="AO681" i="7"/>
  <c r="AO682" i="7" s="1"/>
  <c r="AO660" i="7"/>
  <c r="AO677" i="7"/>
  <c r="AO659" i="7" s="1"/>
  <c r="AO672" i="7"/>
  <c r="AK229" i="7"/>
  <c r="AN205" i="7"/>
  <c r="AN19" i="7" s="1"/>
  <c r="B108" i="7"/>
  <c r="AO209" i="7"/>
  <c r="AO191" i="7"/>
  <c r="AO208" i="7"/>
  <c r="AO190" i="7"/>
  <c r="AO202" i="7" s="1"/>
  <c r="AO63" i="7"/>
  <c r="AO62" i="7"/>
  <c r="AO210" i="7"/>
  <c r="AO207" i="7"/>
  <c r="AO192" i="7"/>
  <c r="AO188" i="7"/>
  <c r="AO200" i="7" s="1"/>
  <c r="AO180" i="7"/>
  <c r="AO27" i="7"/>
  <c r="AO177" i="7"/>
  <c r="AO213" i="7" s="1"/>
  <c r="AO179" i="7"/>
  <c r="AO215" i="7" s="1"/>
  <c r="AO178" i="7"/>
  <c r="AO189" i="7"/>
  <c r="AM204" i="7"/>
  <c r="AN16" i="7"/>
  <c r="AN221" i="7" s="1"/>
  <c r="AN227" i="7" s="1"/>
  <c r="AN233" i="7" s="1"/>
  <c r="AM223" i="7"/>
  <c r="AM217" i="7"/>
  <c r="AM226" i="7"/>
  <c r="AM232" i="7" s="1"/>
  <c r="AM228" i="7"/>
  <c r="AM234" i="7" s="1"/>
  <c r="AL18" i="7"/>
  <c r="AL220" i="7"/>
  <c r="AO61" i="7"/>
  <c r="AN211" i="7"/>
  <c r="AM18" i="7"/>
  <c r="AN14" i="7"/>
  <c r="AN219" i="7" s="1"/>
  <c r="AN225" i="7" s="1"/>
  <c r="AN231" i="7" s="1"/>
  <c r="AL701" i="7"/>
  <c r="AN201" i="7"/>
  <c r="AN203" i="7"/>
  <c r="AN17" i="7" s="1"/>
  <c r="AN222" i="7" s="1"/>
  <c r="AN216" i="7"/>
  <c r="AN214" i="7"/>
  <c r="AO171" i="7"/>
  <c r="AO197" i="7" s="1"/>
  <c r="AO169" i="7"/>
  <c r="AO195" i="7" s="1"/>
  <c r="AO173" i="7"/>
  <c r="AO167" i="7"/>
  <c r="AO57" i="7"/>
  <c r="AP2" i="7"/>
  <c r="AO699" i="7"/>
  <c r="AO693" i="7"/>
  <c r="I58" i="7"/>
  <c r="I501" i="7"/>
  <c r="I365" i="7"/>
  <c r="AC150" i="1"/>
  <c r="I666" i="7"/>
  <c r="I700" i="7"/>
  <c r="H99" i="7"/>
  <c r="I661" i="7"/>
  <c r="I611" i="7"/>
  <c r="I605" i="7"/>
  <c r="I651" i="7"/>
  <c r="I647" i="7"/>
  <c r="I643" i="7"/>
  <c r="I639" i="7"/>
  <c r="I36" i="7"/>
  <c r="I40" i="7"/>
  <c r="I33" i="7"/>
  <c r="J668" i="7"/>
  <c r="A777" i="7"/>
  <c r="C789" i="7" s="1"/>
  <c r="C776" i="7"/>
  <c r="C428" i="7" s="1"/>
  <c r="D776" i="7"/>
  <c r="E776" i="7"/>
  <c r="F776" i="7"/>
  <c r="G776" i="7"/>
  <c r="A713" i="7"/>
  <c r="C725" i="7" s="1"/>
  <c r="C712" i="7"/>
  <c r="D712" i="7"/>
  <c r="E712" i="7"/>
  <c r="F712" i="7"/>
  <c r="G712" i="7"/>
  <c r="A745" i="7"/>
  <c r="I745" i="7" s="1"/>
  <c r="C744" i="7"/>
  <c r="C402" i="7" s="1"/>
  <c r="D744" i="7"/>
  <c r="E744" i="7"/>
  <c r="F744" i="7"/>
  <c r="G744" i="7"/>
  <c r="I776" i="7"/>
  <c r="I775" i="7"/>
  <c r="I777" i="7"/>
  <c r="I743" i="7"/>
  <c r="I744" i="7"/>
  <c r="I711" i="7"/>
  <c r="I712" i="7"/>
  <c r="I59" i="7"/>
  <c r="I26" i="7"/>
  <c r="C285" i="7"/>
  <c r="C245" i="7"/>
  <c r="C287" i="7"/>
  <c r="C247" i="7"/>
  <c r="C286" i="7"/>
  <c r="C246" i="7"/>
  <c r="C288" i="7"/>
  <c r="C248" i="7"/>
  <c r="C694" i="7"/>
  <c r="C622" i="7"/>
  <c r="B91" i="7" s="1"/>
  <c r="B94" i="7" s="1"/>
  <c r="B95" i="7" s="1"/>
  <c r="B340" i="7"/>
  <c r="B470" i="7"/>
  <c r="B476" i="7"/>
  <c r="D724" i="7"/>
  <c r="D490" i="7"/>
  <c r="D356" i="7"/>
  <c r="C788" i="7"/>
  <c r="C427" i="7"/>
  <c r="C756" i="7"/>
  <c r="C724" i="7"/>
  <c r="C376" i="7"/>
  <c r="C612" i="7"/>
  <c r="C606" i="7"/>
  <c r="C491" i="7"/>
  <c r="C490" i="7"/>
  <c r="C489" i="7"/>
  <c r="C488" i="7"/>
  <c r="C487" i="7"/>
  <c r="C507" i="7"/>
  <c r="C371" i="7"/>
  <c r="C355" i="7"/>
  <c r="C354" i="7"/>
  <c r="C353" i="7"/>
  <c r="C352" i="7"/>
  <c r="C351" i="7"/>
  <c r="B139" i="7"/>
  <c r="C35" i="7"/>
  <c r="D35" i="7"/>
  <c r="B135" i="7"/>
  <c r="A488" i="7"/>
  <c r="A496" i="7" s="1"/>
  <c r="A490" i="7"/>
  <c r="A498" i="7" s="1"/>
  <c r="A492" i="7"/>
  <c r="A500" i="7" s="1"/>
  <c r="A465" i="7"/>
  <c r="A476" i="7"/>
  <c r="A477" i="7"/>
  <c r="A351" i="7"/>
  <c r="A359" i="7" s="1"/>
  <c r="A352" i="7"/>
  <c r="A360" i="7" s="1"/>
  <c r="A353" i="7"/>
  <c r="A361" i="7" s="1"/>
  <c r="A354" i="7"/>
  <c r="A362" i="7" s="1"/>
  <c r="A355" i="7"/>
  <c r="A363" i="7" s="1"/>
  <c r="A356" i="7"/>
  <c r="A364" i="7" s="1"/>
  <c r="A487" i="7"/>
  <c r="A495" i="7" s="1"/>
  <c r="A489" i="7"/>
  <c r="A497" i="7" s="1"/>
  <c r="A491" i="7"/>
  <c r="A499" i="7" s="1"/>
  <c r="A464" i="7"/>
  <c r="A470" i="7"/>
  <c r="A471" i="7"/>
  <c r="A482" i="7"/>
  <c r="AP679" i="7" l="1"/>
  <c r="AP678" i="7"/>
  <c r="AP29" i="7"/>
  <c r="AP681" i="7"/>
  <c r="AP682" i="7" s="1"/>
  <c r="AP677" i="7"/>
  <c r="AP659" i="7" s="1"/>
  <c r="AP672" i="7"/>
  <c r="AP660" i="7"/>
  <c r="AO205" i="7"/>
  <c r="AO19" i="7" s="1"/>
  <c r="AO16" i="7"/>
  <c r="AO221" i="7" s="1"/>
  <c r="AO227" i="7" s="1"/>
  <c r="AO233" i="7" s="1"/>
  <c r="AP63" i="7"/>
  <c r="AP62" i="7"/>
  <c r="AP210" i="7"/>
  <c r="AP192" i="7"/>
  <c r="AP207" i="7"/>
  <c r="AP188" i="7"/>
  <c r="AP200" i="7" s="1"/>
  <c r="AP180" i="7"/>
  <c r="AP189" i="7"/>
  <c r="AP208" i="7"/>
  <c r="AP190" i="7"/>
  <c r="AP202" i="7" s="1"/>
  <c r="AP179" i="7"/>
  <c r="AP215" i="7" s="1"/>
  <c r="AP178" i="7"/>
  <c r="AP177" i="7"/>
  <c r="AP213" i="7" s="1"/>
  <c r="AP209" i="7"/>
  <c r="AP27" i="7"/>
  <c r="AP191" i="7"/>
  <c r="AO201" i="7"/>
  <c r="AO15" i="7" s="1"/>
  <c r="AO220" i="7" s="1"/>
  <c r="AM229" i="7"/>
  <c r="AN228" i="7"/>
  <c r="AN234" i="7" s="1"/>
  <c r="AO14" i="7"/>
  <c r="AO219" i="7" s="1"/>
  <c r="AL223" i="7"/>
  <c r="AL226" i="7"/>
  <c r="AL232" i="7" s="1"/>
  <c r="AP61" i="7"/>
  <c r="AN204" i="7"/>
  <c r="AN15" i="7"/>
  <c r="AM701" i="7"/>
  <c r="AN217" i="7"/>
  <c r="AO211" i="7"/>
  <c r="AO203" i="7"/>
  <c r="AO214" i="7"/>
  <c r="AO216" i="7"/>
  <c r="AP173" i="7"/>
  <c r="AP169" i="7"/>
  <c r="AP195" i="7" s="1"/>
  <c r="AP167" i="7"/>
  <c r="AP171" i="7"/>
  <c r="AP197" i="7" s="1"/>
  <c r="AP57" i="7"/>
  <c r="AP699" i="7"/>
  <c r="AP693" i="7"/>
  <c r="D461" i="7"/>
  <c r="D460" i="7" s="1"/>
  <c r="J58" i="7"/>
  <c r="J501" i="7"/>
  <c r="J365" i="7"/>
  <c r="D325" i="7"/>
  <c r="B347" i="7"/>
  <c r="I99" i="7"/>
  <c r="AD150" i="1"/>
  <c r="J666" i="7"/>
  <c r="J700" i="7"/>
  <c r="J661" i="7"/>
  <c r="J611" i="7"/>
  <c r="J639" i="7"/>
  <c r="J605" i="7"/>
  <c r="J651" i="7"/>
  <c r="J647" i="7"/>
  <c r="J643" i="7"/>
  <c r="J36" i="7"/>
  <c r="J40" i="7"/>
  <c r="J33" i="7"/>
  <c r="K668" i="7"/>
  <c r="B113" i="7"/>
  <c r="I713" i="7"/>
  <c r="D757" i="7"/>
  <c r="C757" i="7"/>
  <c r="C372" i="7"/>
  <c r="A714" i="7"/>
  <c r="D726" i="7" s="1"/>
  <c r="C713" i="7"/>
  <c r="C378" i="7" s="1"/>
  <c r="D713" i="7"/>
  <c r="E713" i="7"/>
  <c r="F713" i="7"/>
  <c r="G713" i="7"/>
  <c r="H713" i="7"/>
  <c r="A746" i="7"/>
  <c r="D758" i="7" s="1"/>
  <c r="C745" i="7"/>
  <c r="C403" i="7" s="1"/>
  <c r="D745" i="7"/>
  <c r="E745" i="7"/>
  <c r="F745" i="7"/>
  <c r="G745" i="7"/>
  <c r="H745" i="7"/>
  <c r="A778" i="7"/>
  <c r="J778" i="7" s="1"/>
  <c r="C777" i="7"/>
  <c r="C429" i="7" s="1"/>
  <c r="D777" i="7"/>
  <c r="E777" i="7"/>
  <c r="F777" i="7"/>
  <c r="G777" i="7"/>
  <c r="H777" i="7"/>
  <c r="J775" i="7"/>
  <c r="J746" i="7"/>
  <c r="J745" i="7"/>
  <c r="J744" i="7"/>
  <c r="J743" i="7"/>
  <c r="J777" i="7"/>
  <c r="J776" i="7"/>
  <c r="J712" i="7"/>
  <c r="J713" i="7"/>
  <c r="J711" i="7"/>
  <c r="C249" i="7"/>
  <c r="J59" i="7"/>
  <c r="J26" i="7"/>
  <c r="D606" i="7"/>
  <c r="D352" i="7"/>
  <c r="D353" i="7"/>
  <c r="D487" i="7"/>
  <c r="D491" i="7"/>
  <c r="D612" i="7"/>
  <c r="D725" i="7"/>
  <c r="D401" i="7"/>
  <c r="D428" i="7"/>
  <c r="D371" i="7"/>
  <c r="D354" i="7"/>
  <c r="D488" i="7"/>
  <c r="D492" i="7"/>
  <c r="D376" i="7"/>
  <c r="D788" i="7"/>
  <c r="D37" i="7"/>
  <c r="D351" i="7"/>
  <c r="D355" i="7"/>
  <c r="D489" i="7"/>
  <c r="D507" i="7"/>
  <c r="D377" i="7"/>
  <c r="D756" i="7"/>
  <c r="D789" i="7"/>
  <c r="D694" i="7"/>
  <c r="C289" i="7"/>
  <c r="C508" i="7"/>
  <c r="C401" i="7"/>
  <c r="C37" i="7"/>
  <c r="E788" i="7"/>
  <c r="E789" i="7"/>
  <c r="E757" i="7"/>
  <c r="E756" i="7"/>
  <c r="E724" i="7"/>
  <c r="E612" i="7"/>
  <c r="E492" i="7"/>
  <c r="E491" i="7"/>
  <c r="E490" i="7"/>
  <c r="E488" i="7"/>
  <c r="E487" i="7"/>
  <c r="E507" i="7"/>
  <c r="E356" i="7"/>
  <c r="E355" i="7"/>
  <c r="E354" i="7"/>
  <c r="E352" i="7"/>
  <c r="E351" i="7"/>
  <c r="E35" i="7"/>
  <c r="C565" i="7"/>
  <c r="C377" i="7"/>
  <c r="C512" i="7"/>
  <c r="C539" i="7"/>
  <c r="C564" i="7"/>
  <c r="D427" i="7"/>
  <c r="AP205" i="7" l="1"/>
  <c r="AP19" i="7" s="1"/>
  <c r="AP201" i="7"/>
  <c r="AP15" i="7" s="1"/>
  <c r="AP220" i="7" s="1"/>
  <c r="AO226" i="7"/>
  <c r="AO232" i="7" s="1"/>
  <c r="AP14" i="7"/>
  <c r="AP219" i="7" s="1"/>
  <c r="AP225" i="7" s="1"/>
  <c r="AN18" i="7"/>
  <c r="AN220" i="7"/>
  <c r="AL229" i="7"/>
  <c r="AO225" i="7"/>
  <c r="AO231" i="7" s="1"/>
  <c r="AO217" i="7"/>
  <c r="AP16" i="7"/>
  <c r="AP221" i="7" s="1"/>
  <c r="AP227" i="7" s="1"/>
  <c r="AO204" i="7"/>
  <c r="AO17" i="7"/>
  <c r="AP211" i="7"/>
  <c r="AP216" i="7"/>
  <c r="AP203" i="7"/>
  <c r="AP214" i="7"/>
  <c r="K58" i="7"/>
  <c r="K501" i="7"/>
  <c r="K365" i="7"/>
  <c r="J99" i="7"/>
  <c r="D323" i="7"/>
  <c r="D324" i="7"/>
  <c r="AE150" i="1"/>
  <c r="K666" i="7"/>
  <c r="K700" i="7"/>
  <c r="K661" i="7"/>
  <c r="K611" i="7"/>
  <c r="K605" i="7"/>
  <c r="K651" i="7"/>
  <c r="K647" i="7"/>
  <c r="K643" i="7"/>
  <c r="K639" i="7"/>
  <c r="K36" i="7"/>
  <c r="K40" i="7"/>
  <c r="K33" i="7"/>
  <c r="L668" i="7"/>
  <c r="D319" i="7"/>
  <c r="D320" i="7"/>
  <c r="D322" i="7"/>
  <c r="D318" i="7"/>
  <c r="D321" i="7"/>
  <c r="D459" i="7"/>
  <c r="D457" i="7"/>
  <c r="D454" i="7"/>
  <c r="D455" i="7"/>
  <c r="D456" i="7"/>
  <c r="D458" i="7"/>
  <c r="D538" i="7"/>
  <c r="C514" i="7"/>
  <c r="C540" i="7"/>
  <c r="D513" i="7"/>
  <c r="C566" i="7"/>
  <c r="C538" i="7"/>
  <c r="E758" i="7"/>
  <c r="E726" i="7"/>
  <c r="D378" i="7"/>
  <c r="D429" i="7"/>
  <c r="D790" i="7"/>
  <c r="J714" i="7"/>
  <c r="A779" i="7"/>
  <c r="C791" i="7" s="1"/>
  <c r="C778" i="7"/>
  <c r="D778" i="7"/>
  <c r="E778" i="7"/>
  <c r="F778" i="7"/>
  <c r="G778" i="7"/>
  <c r="H778" i="7"/>
  <c r="C790" i="7"/>
  <c r="I778" i="7"/>
  <c r="A715" i="7"/>
  <c r="F727" i="7" s="1"/>
  <c r="C714" i="7"/>
  <c r="D714" i="7"/>
  <c r="E714" i="7"/>
  <c r="F714" i="7"/>
  <c r="G714" i="7"/>
  <c r="H714" i="7"/>
  <c r="I714" i="7"/>
  <c r="C726" i="7"/>
  <c r="D403" i="7"/>
  <c r="A747" i="7"/>
  <c r="K747" i="7" s="1"/>
  <c r="C746" i="7"/>
  <c r="D746" i="7"/>
  <c r="E746" i="7"/>
  <c r="F746" i="7"/>
  <c r="G746" i="7"/>
  <c r="H746" i="7"/>
  <c r="C758" i="7"/>
  <c r="I746" i="7"/>
  <c r="K778" i="7"/>
  <c r="K777" i="7"/>
  <c r="K775" i="7"/>
  <c r="K746" i="7"/>
  <c r="K776" i="7"/>
  <c r="K744" i="7"/>
  <c r="K714" i="7"/>
  <c r="K712" i="7"/>
  <c r="K745" i="7"/>
  <c r="K713" i="7"/>
  <c r="K711" i="7"/>
  <c r="K743" i="7"/>
  <c r="D372" i="7"/>
  <c r="D508" i="7"/>
  <c r="K26" i="7"/>
  <c r="K59" i="7"/>
  <c r="E353" i="7"/>
  <c r="E371" i="7"/>
  <c r="E489" i="7"/>
  <c r="E606" i="7"/>
  <c r="E725" i="7"/>
  <c r="E790" i="7"/>
  <c r="E403" i="7"/>
  <c r="E376" i="7"/>
  <c r="E429" i="7"/>
  <c r="E428" i="7"/>
  <c r="D402" i="7"/>
  <c r="E377" i="7"/>
  <c r="E402" i="7"/>
  <c r="F694" i="7"/>
  <c r="E694" i="7"/>
  <c r="E427" i="7"/>
  <c r="E37" i="7"/>
  <c r="D565" i="7"/>
  <c r="D564" i="7"/>
  <c r="C513" i="7"/>
  <c r="D512" i="7"/>
  <c r="F790" i="7"/>
  <c r="F789" i="7"/>
  <c r="F429" i="7"/>
  <c r="F428" i="7"/>
  <c r="F427" i="7"/>
  <c r="F758" i="7"/>
  <c r="F757" i="7"/>
  <c r="F756" i="7"/>
  <c r="F403" i="7"/>
  <c r="F402" i="7"/>
  <c r="F401" i="7"/>
  <c r="F726" i="7"/>
  <c r="F725" i="7"/>
  <c r="F724" i="7"/>
  <c r="F377" i="7"/>
  <c r="F376" i="7"/>
  <c r="F612" i="7"/>
  <c r="F606" i="7"/>
  <c r="F507" i="7"/>
  <c r="F492" i="7"/>
  <c r="F491" i="7"/>
  <c r="F490" i="7"/>
  <c r="F489" i="7"/>
  <c r="F488" i="7"/>
  <c r="F487" i="7"/>
  <c r="F356" i="7"/>
  <c r="F355" i="7"/>
  <c r="F354" i="7"/>
  <c r="F353" i="7"/>
  <c r="F352" i="7"/>
  <c r="F351" i="7"/>
  <c r="F371" i="7"/>
  <c r="F35" i="7"/>
  <c r="E372" i="7"/>
  <c r="E508" i="7"/>
  <c r="AP231" i="7" l="1"/>
  <c r="F19" i="1"/>
  <c r="AP233" i="7"/>
  <c r="F21" i="1"/>
  <c r="AP226" i="7"/>
  <c r="AN226" i="7"/>
  <c r="AN223" i="7"/>
  <c r="AO18" i="7"/>
  <c r="AO222" i="7"/>
  <c r="AP204" i="7"/>
  <c r="AP17" i="7"/>
  <c r="AN701" i="7"/>
  <c r="AP217" i="7"/>
  <c r="C759" i="7"/>
  <c r="L58" i="7"/>
  <c r="L501" i="7"/>
  <c r="L365" i="7"/>
  <c r="K99" i="7"/>
  <c r="AF150" i="1"/>
  <c r="L666" i="7"/>
  <c r="L700" i="7"/>
  <c r="L661" i="7"/>
  <c r="L647" i="7"/>
  <c r="L639" i="7"/>
  <c r="L611" i="7"/>
  <c r="L605" i="7"/>
  <c r="L651" i="7"/>
  <c r="L643" i="7"/>
  <c r="L36" i="7"/>
  <c r="L40" i="7"/>
  <c r="L33" i="7"/>
  <c r="M668" i="7"/>
  <c r="D540" i="7"/>
  <c r="E539" i="7"/>
  <c r="E513" i="7"/>
  <c r="D539" i="7"/>
  <c r="E565" i="7"/>
  <c r="E564" i="7"/>
  <c r="E566" i="7"/>
  <c r="D566" i="7"/>
  <c r="E512" i="7"/>
  <c r="D514" i="7"/>
  <c r="E540" i="7"/>
  <c r="F791" i="7"/>
  <c r="F759" i="7"/>
  <c r="F379" i="7"/>
  <c r="E404" i="7"/>
  <c r="F404" i="7"/>
  <c r="K715" i="7"/>
  <c r="E379" i="7"/>
  <c r="E430" i="7"/>
  <c r="C404" i="7"/>
  <c r="D404" i="7"/>
  <c r="C379" i="7"/>
  <c r="D379" i="7"/>
  <c r="A748" i="7"/>
  <c r="C760" i="7" s="1"/>
  <c r="C747" i="7"/>
  <c r="D747" i="7"/>
  <c r="E747" i="7"/>
  <c r="F747" i="7"/>
  <c r="G747" i="7"/>
  <c r="H747" i="7"/>
  <c r="I747" i="7"/>
  <c r="J747" i="7"/>
  <c r="D759" i="7"/>
  <c r="A716" i="7"/>
  <c r="E728" i="7" s="1"/>
  <c r="C715" i="7"/>
  <c r="D715" i="7"/>
  <c r="E715" i="7"/>
  <c r="F715" i="7"/>
  <c r="G715" i="7"/>
  <c r="H715" i="7"/>
  <c r="I715" i="7"/>
  <c r="J715" i="7"/>
  <c r="E727" i="7"/>
  <c r="D727" i="7"/>
  <c r="E759" i="7"/>
  <c r="K779" i="7"/>
  <c r="C727" i="7"/>
  <c r="C430" i="7"/>
  <c r="D430" i="7"/>
  <c r="A780" i="7"/>
  <c r="C792" i="7" s="1"/>
  <c r="C779" i="7"/>
  <c r="D779" i="7"/>
  <c r="E779" i="7"/>
  <c r="F779" i="7"/>
  <c r="G779" i="7"/>
  <c r="H779" i="7"/>
  <c r="I779" i="7"/>
  <c r="E791" i="7"/>
  <c r="J779" i="7"/>
  <c r="D791" i="7"/>
  <c r="L778" i="7"/>
  <c r="L776" i="7"/>
  <c r="L779" i="7"/>
  <c r="L777" i="7"/>
  <c r="L775" i="7"/>
  <c r="L746" i="7"/>
  <c r="L744" i="7"/>
  <c r="L715" i="7"/>
  <c r="L714" i="7"/>
  <c r="L713" i="7"/>
  <c r="L712" i="7"/>
  <c r="L711" i="7"/>
  <c r="L747" i="7"/>
  <c r="L745" i="7"/>
  <c r="L743" i="7"/>
  <c r="L26" i="7"/>
  <c r="L59" i="7"/>
  <c r="E378" i="7"/>
  <c r="E401" i="7"/>
  <c r="F430" i="7"/>
  <c r="F378" i="7"/>
  <c r="G694" i="7"/>
  <c r="F37" i="7"/>
  <c r="F512" i="7"/>
  <c r="F540" i="7"/>
  <c r="F564" i="7"/>
  <c r="F565" i="7"/>
  <c r="G791" i="7"/>
  <c r="G790" i="7"/>
  <c r="G789" i="7"/>
  <c r="G430" i="7"/>
  <c r="G429" i="7"/>
  <c r="G428" i="7"/>
  <c r="G427" i="7"/>
  <c r="G759" i="7"/>
  <c r="G758" i="7"/>
  <c r="G757" i="7"/>
  <c r="G756" i="7"/>
  <c r="G404" i="7"/>
  <c r="G403" i="7"/>
  <c r="G402" i="7"/>
  <c r="G401" i="7"/>
  <c r="G727" i="7"/>
  <c r="G726" i="7"/>
  <c r="G725" i="7"/>
  <c r="G724" i="7"/>
  <c r="G379" i="7"/>
  <c r="G378" i="7"/>
  <c r="G377" i="7"/>
  <c r="G376" i="7"/>
  <c r="G612" i="7"/>
  <c r="G606" i="7"/>
  <c r="G492" i="7"/>
  <c r="G491" i="7"/>
  <c r="G490" i="7"/>
  <c r="G489" i="7"/>
  <c r="G488" i="7"/>
  <c r="G487" i="7"/>
  <c r="G507" i="7"/>
  <c r="G371" i="7"/>
  <c r="G356" i="7"/>
  <c r="G355" i="7"/>
  <c r="G354" i="7"/>
  <c r="G353" i="7"/>
  <c r="G352" i="7"/>
  <c r="G351" i="7"/>
  <c r="G35" i="7"/>
  <c r="F372" i="7"/>
  <c r="F513" i="7"/>
  <c r="F538" i="7"/>
  <c r="F566" i="7"/>
  <c r="F508" i="7"/>
  <c r="F539" i="7"/>
  <c r="AP232" i="7" l="1"/>
  <c r="F20" i="1"/>
  <c r="AN229" i="7"/>
  <c r="AN232" i="7"/>
  <c r="AP18" i="7"/>
  <c r="AP222" i="7"/>
  <c r="AO228" i="7"/>
  <c r="AO234" i="7" s="1"/>
  <c r="AO223" i="7"/>
  <c r="AO701" i="7"/>
  <c r="E792" i="7"/>
  <c r="D792" i="7"/>
  <c r="C728" i="7"/>
  <c r="M58" i="7"/>
  <c r="M501" i="7"/>
  <c r="M365" i="7"/>
  <c r="L99" i="7"/>
  <c r="AG150" i="1"/>
  <c r="M666" i="7"/>
  <c r="M700" i="7"/>
  <c r="M661" i="7"/>
  <c r="M611" i="7"/>
  <c r="M605" i="7"/>
  <c r="M651" i="7"/>
  <c r="M647" i="7"/>
  <c r="M643" i="7"/>
  <c r="M639" i="7"/>
  <c r="M36" i="7"/>
  <c r="M40" i="7"/>
  <c r="M33" i="7"/>
  <c r="N668" i="7"/>
  <c r="E538" i="7"/>
  <c r="F541" i="7"/>
  <c r="D515" i="7"/>
  <c r="E541" i="7"/>
  <c r="C515" i="7"/>
  <c r="F515" i="7"/>
  <c r="D541" i="7"/>
  <c r="F514" i="7"/>
  <c r="C541" i="7"/>
  <c r="F567" i="7"/>
  <c r="E567" i="7"/>
  <c r="D567" i="7"/>
  <c r="E515" i="7"/>
  <c r="E514" i="7"/>
  <c r="C567" i="7"/>
  <c r="G760" i="7"/>
  <c r="E760" i="7"/>
  <c r="L748" i="7"/>
  <c r="G405" i="7"/>
  <c r="D728" i="7"/>
  <c r="G380" i="7"/>
  <c r="G728" i="7"/>
  <c r="L716" i="7"/>
  <c r="G431" i="7"/>
  <c r="D760" i="7"/>
  <c r="G792" i="7"/>
  <c r="L780" i="7"/>
  <c r="F760" i="7"/>
  <c r="C380" i="7"/>
  <c r="D380" i="7"/>
  <c r="F380" i="7"/>
  <c r="E380" i="7"/>
  <c r="D431" i="7"/>
  <c r="C431" i="7"/>
  <c r="F431" i="7"/>
  <c r="E431" i="7"/>
  <c r="A717" i="7"/>
  <c r="C729" i="7" s="1"/>
  <c r="C716" i="7"/>
  <c r="D716" i="7"/>
  <c r="E716" i="7"/>
  <c r="F716" i="7"/>
  <c r="G716" i="7"/>
  <c r="H716" i="7"/>
  <c r="I716" i="7"/>
  <c r="J716" i="7"/>
  <c r="K716" i="7"/>
  <c r="F728" i="7"/>
  <c r="C405" i="7"/>
  <c r="D405" i="7"/>
  <c r="F405" i="7"/>
  <c r="E405" i="7"/>
  <c r="A781" i="7"/>
  <c r="E793" i="7" s="1"/>
  <c r="C780" i="7"/>
  <c r="D780" i="7"/>
  <c r="E780" i="7"/>
  <c r="F780" i="7"/>
  <c r="G780" i="7"/>
  <c r="H780" i="7"/>
  <c r="I780" i="7"/>
  <c r="J780" i="7"/>
  <c r="K780" i="7"/>
  <c r="F792" i="7"/>
  <c r="A749" i="7"/>
  <c r="D761" i="7" s="1"/>
  <c r="C748" i="7"/>
  <c r="D748" i="7"/>
  <c r="E748" i="7"/>
  <c r="F748" i="7"/>
  <c r="G748" i="7"/>
  <c r="H748" i="7"/>
  <c r="I748" i="7"/>
  <c r="J748" i="7"/>
  <c r="K748" i="7"/>
  <c r="M779" i="7"/>
  <c r="M777" i="7"/>
  <c r="M776" i="7"/>
  <c r="M775" i="7"/>
  <c r="M780" i="7"/>
  <c r="M743" i="7"/>
  <c r="M748" i="7"/>
  <c r="M746" i="7"/>
  <c r="M778" i="7"/>
  <c r="M747" i="7"/>
  <c r="M745" i="7"/>
  <c r="M715" i="7"/>
  <c r="M713" i="7"/>
  <c r="M711" i="7"/>
  <c r="M744" i="7"/>
  <c r="M716" i="7"/>
  <c r="M714" i="7"/>
  <c r="M712" i="7"/>
  <c r="M59" i="7"/>
  <c r="M26" i="7"/>
  <c r="H694" i="7"/>
  <c r="G37" i="7"/>
  <c r="G512" i="7"/>
  <c r="G515" i="7"/>
  <c r="G539" i="7"/>
  <c r="G567" i="7"/>
  <c r="G540" i="7"/>
  <c r="G564" i="7"/>
  <c r="H792" i="7"/>
  <c r="H791" i="7"/>
  <c r="H790" i="7"/>
  <c r="H789" i="7"/>
  <c r="H431" i="7"/>
  <c r="H430" i="7"/>
  <c r="H429" i="7"/>
  <c r="H428" i="7"/>
  <c r="H427" i="7"/>
  <c r="H760" i="7"/>
  <c r="H759" i="7"/>
  <c r="H758" i="7"/>
  <c r="H757" i="7"/>
  <c r="H756" i="7"/>
  <c r="H405" i="7"/>
  <c r="H404" i="7"/>
  <c r="H403" i="7"/>
  <c r="H402" i="7"/>
  <c r="H401" i="7"/>
  <c r="H728" i="7"/>
  <c r="H727" i="7"/>
  <c r="H726" i="7"/>
  <c r="H725" i="7"/>
  <c r="H724" i="7"/>
  <c r="H380" i="7"/>
  <c r="H379" i="7"/>
  <c r="H378" i="7"/>
  <c r="H377" i="7"/>
  <c r="H376" i="7"/>
  <c r="H612" i="7"/>
  <c r="H606" i="7"/>
  <c r="H507" i="7"/>
  <c r="H492" i="7"/>
  <c r="H491" i="7"/>
  <c r="H490" i="7"/>
  <c r="H489" i="7"/>
  <c r="H488" i="7"/>
  <c r="H487" i="7"/>
  <c r="H356" i="7"/>
  <c r="H355" i="7"/>
  <c r="H354" i="7"/>
  <c r="H353" i="7"/>
  <c r="H352" i="7"/>
  <c r="H351" i="7"/>
  <c r="H371" i="7"/>
  <c r="H35" i="7"/>
  <c r="G372" i="7"/>
  <c r="G514" i="7"/>
  <c r="G513" i="7"/>
  <c r="G541" i="7"/>
  <c r="G565" i="7"/>
  <c r="G538" i="7"/>
  <c r="G566" i="7"/>
  <c r="G508" i="7"/>
  <c r="AO229" i="7" l="1"/>
  <c r="AP228" i="7"/>
  <c r="F22" i="1" s="1"/>
  <c r="AP223" i="7"/>
  <c r="N58" i="7"/>
  <c r="N501" i="7"/>
  <c r="N365" i="7"/>
  <c r="M99" i="7"/>
  <c r="AH150" i="1"/>
  <c r="N666" i="7"/>
  <c r="N700" i="7"/>
  <c r="N661" i="7"/>
  <c r="N605" i="7"/>
  <c r="N651" i="7"/>
  <c r="N647" i="7"/>
  <c r="N643" i="7"/>
  <c r="N639" i="7"/>
  <c r="N611" i="7"/>
  <c r="N36" i="7"/>
  <c r="N40" i="7"/>
  <c r="N33" i="7"/>
  <c r="O668" i="7"/>
  <c r="C516" i="7"/>
  <c r="G516" i="7"/>
  <c r="E568" i="7"/>
  <c r="E542" i="7"/>
  <c r="F568" i="7"/>
  <c r="G542" i="7"/>
  <c r="F542" i="7"/>
  <c r="C568" i="7"/>
  <c r="D516" i="7"/>
  <c r="D542" i="7"/>
  <c r="D568" i="7"/>
  <c r="F516" i="7"/>
  <c r="C542" i="7"/>
  <c r="E516" i="7"/>
  <c r="G568" i="7"/>
  <c r="H761" i="7"/>
  <c r="H793" i="7"/>
  <c r="H729" i="7"/>
  <c r="F729" i="7"/>
  <c r="M749" i="7"/>
  <c r="E761" i="7"/>
  <c r="F761" i="7"/>
  <c r="H381" i="7"/>
  <c r="D729" i="7"/>
  <c r="C761" i="7"/>
  <c r="E729" i="7"/>
  <c r="M717" i="7"/>
  <c r="H406" i="7"/>
  <c r="M781" i="7"/>
  <c r="F793" i="7"/>
  <c r="D793" i="7"/>
  <c r="C793" i="7"/>
  <c r="H432" i="7"/>
  <c r="A750" i="7"/>
  <c r="E762" i="7" s="1"/>
  <c r="C749" i="7"/>
  <c r="D749" i="7"/>
  <c r="E749" i="7"/>
  <c r="F749" i="7"/>
  <c r="G749" i="7"/>
  <c r="H749" i="7"/>
  <c r="I749" i="7"/>
  <c r="J749" i="7"/>
  <c r="K749" i="7"/>
  <c r="L749" i="7"/>
  <c r="G761" i="7"/>
  <c r="C432" i="7"/>
  <c r="D432" i="7"/>
  <c r="E432" i="7"/>
  <c r="F432" i="7"/>
  <c r="G432" i="7"/>
  <c r="C381" i="7"/>
  <c r="D381" i="7"/>
  <c r="E381" i="7"/>
  <c r="G381" i="7"/>
  <c r="F381" i="7"/>
  <c r="C406" i="7"/>
  <c r="D406" i="7"/>
  <c r="E406" i="7"/>
  <c r="F406" i="7"/>
  <c r="G406" i="7"/>
  <c r="A782" i="7"/>
  <c r="G794" i="7" s="1"/>
  <c r="C781" i="7"/>
  <c r="D781" i="7"/>
  <c r="E781" i="7"/>
  <c r="F781" i="7"/>
  <c r="G781" i="7"/>
  <c r="H781" i="7"/>
  <c r="I781" i="7"/>
  <c r="J781" i="7"/>
  <c r="K781" i="7"/>
  <c r="G793" i="7"/>
  <c r="L781" i="7"/>
  <c r="A718" i="7"/>
  <c r="G730" i="7" s="1"/>
  <c r="C717" i="7"/>
  <c r="D717" i="7"/>
  <c r="E717" i="7"/>
  <c r="F717" i="7"/>
  <c r="G717" i="7"/>
  <c r="H717" i="7"/>
  <c r="I717" i="7"/>
  <c r="J717" i="7"/>
  <c r="K717" i="7"/>
  <c r="L717" i="7"/>
  <c r="G729" i="7"/>
  <c r="N781" i="7"/>
  <c r="N779" i="7"/>
  <c r="N777" i="7"/>
  <c r="N749" i="7"/>
  <c r="N748" i="7"/>
  <c r="N747" i="7"/>
  <c r="N746" i="7"/>
  <c r="N745" i="7"/>
  <c r="N744" i="7"/>
  <c r="N743" i="7"/>
  <c r="N776" i="7"/>
  <c r="N780" i="7"/>
  <c r="N775" i="7"/>
  <c r="N778" i="7"/>
  <c r="N717" i="7"/>
  <c r="N715" i="7"/>
  <c r="N713" i="7"/>
  <c r="N711" i="7"/>
  <c r="N716" i="7"/>
  <c r="N714" i="7"/>
  <c r="N712" i="7"/>
  <c r="N59" i="7"/>
  <c r="N26" i="7"/>
  <c r="I694" i="7"/>
  <c r="H37" i="7"/>
  <c r="H513" i="7"/>
  <c r="H514" i="7"/>
  <c r="H538" i="7"/>
  <c r="H542" i="7"/>
  <c r="H566" i="7"/>
  <c r="H508" i="7"/>
  <c r="H539" i="7"/>
  <c r="H567" i="7"/>
  <c r="I793" i="7"/>
  <c r="I792" i="7"/>
  <c r="I791" i="7"/>
  <c r="I790" i="7"/>
  <c r="I432" i="7"/>
  <c r="I431" i="7"/>
  <c r="I430" i="7"/>
  <c r="I429" i="7"/>
  <c r="I428" i="7"/>
  <c r="I406" i="7"/>
  <c r="I405" i="7"/>
  <c r="I427" i="7"/>
  <c r="I761" i="7"/>
  <c r="I760" i="7"/>
  <c r="I759" i="7"/>
  <c r="I758" i="7"/>
  <c r="I757" i="7"/>
  <c r="I756" i="7"/>
  <c r="I381" i="7"/>
  <c r="I380" i="7"/>
  <c r="I404" i="7"/>
  <c r="I402" i="7"/>
  <c r="I401" i="7"/>
  <c r="I729" i="7"/>
  <c r="I728" i="7"/>
  <c r="I727" i="7"/>
  <c r="I726" i="7"/>
  <c r="I725" i="7"/>
  <c r="I724" i="7"/>
  <c r="I379" i="7"/>
  <c r="I378" i="7"/>
  <c r="I377" i="7"/>
  <c r="I376" i="7"/>
  <c r="I612" i="7"/>
  <c r="I606" i="7"/>
  <c r="I492" i="7"/>
  <c r="I491" i="7"/>
  <c r="I490" i="7"/>
  <c r="I489" i="7"/>
  <c r="I488" i="7"/>
  <c r="I487" i="7"/>
  <c r="I403" i="7"/>
  <c r="I507" i="7"/>
  <c r="I371" i="7"/>
  <c r="I356" i="7"/>
  <c r="I355" i="7"/>
  <c r="I354" i="7"/>
  <c r="I353" i="7"/>
  <c r="I352" i="7"/>
  <c r="I351" i="7"/>
  <c r="I35" i="7"/>
  <c r="H372" i="7"/>
  <c r="H515" i="7"/>
  <c r="H512" i="7"/>
  <c r="H516" i="7"/>
  <c r="H540" i="7"/>
  <c r="H564" i="7"/>
  <c r="H568" i="7"/>
  <c r="H541" i="7"/>
  <c r="H565" i="7"/>
  <c r="AP229" i="7" l="1"/>
  <c r="AP234" i="7"/>
  <c r="C730" i="7"/>
  <c r="O58" i="7"/>
  <c r="O501" i="7"/>
  <c r="O365" i="7"/>
  <c r="AI150" i="1"/>
  <c r="O666" i="7"/>
  <c r="O700" i="7"/>
  <c r="N99" i="7"/>
  <c r="O661" i="7"/>
  <c r="O611" i="7"/>
  <c r="O651" i="7"/>
  <c r="O647" i="7"/>
  <c r="O639" i="7"/>
  <c r="O605" i="7"/>
  <c r="O643" i="7"/>
  <c r="O36" i="7"/>
  <c r="O40" i="7"/>
  <c r="O33" i="7"/>
  <c r="P668" i="7"/>
  <c r="G543" i="7"/>
  <c r="D517" i="7"/>
  <c r="H543" i="7"/>
  <c r="E543" i="7"/>
  <c r="G569" i="7"/>
  <c r="D543" i="7"/>
  <c r="F569" i="7"/>
  <c r="H569" i="7"/>
  <c r="C517" i="7"/>
  <c r="C543" i="7"/>
  <c r="E569" i="7"/>
  <c r="F517" i="7"/>
  <c r="D569" i="7"/>
  <c r="H517" i="7"/>
  <c r="G517" i="7"/>
  <c r="C569" i="7"/>
  <c r="F543" i="7"/>
  <c r="E517" i="7"/>
  <c r="C794" i="7"/>
  <c r="F794" i="7"/>
  <c r="I762" i="7"/>
  <c r="N750" i="7"/>
  <c r="F762" i="7"/>
  <c r="C762" i="7"/>
  <c r="I794" i="7"/>
  <c r="E794" i="7"/>
  <c r="D794" i="7"/>
  <c r="I730" i="7"/>
  <c r="N782" i="7"/>
  <c r="I407" i="7"/>
  <c r="D762" i="7"/>
  <c r="D730" i="7"/>
  <c r="G762" i="7"/>
  <c r="N718" i="7"/>
  <c r="F730" i="7"/>
  <c r="I433" i="7"/>
  <c r="A783" i="7"/>
  <c r="D795" i="7" s="1"/>
  <c r="C782" i="7"/>
  <c r="D782" i="7"/>
  <c r="E782" i="7"/>
  <c r="F782" i="7"/>
  <c r="G782" i="7"/>
  <c r="H782" i="7"/>
  <c r="I782" i="7"/>
  <c r="J782" i="7"/>
  <c r="K782" i="7"/>
  <c r="L782" i="7"/>
  <c r="H794" i="7"/>
  <c r="M782" i="7"/>
  <c r="C382" i="7"/>
  <c r="E382" i="7"/>
  <c r="D382" i="7"/>
  <c r="F382" i="7"/>
  <c r="G382" i="7"/>
  <c r="H382" i="7"/>
  <c r="C407" i="7"/>
  <c r="D407" i="7"/>
  <c r="F407" i="7"/>
  <c r="E407" i="7"/>
  <c r="G407" i="7"/>
  <c r="H407" i="7"/>
  <c r="A719" i="7"/>
  <c r="E731" i="7" s="1"/>
  <c r="C718" i="7"/>
  <c r="D718" i="7"/>
  <c r="E718" i="7"/>
  <c r="F718" i="7"/>
  <c r="G718" i="7"/>
  <c r="H718" i="7"/>
  <c r="I718" i="7"/>
  <c r="J718" i="7"/>
  <c r="K718" i="7"/>
  <c r="L718" i="7"/>
  <c r="M718" i="7"/>
  <c r="H730" i="7"/>
  <c r="A751" i="7"/>
  <c r="F763" i="7" s="1"/>
  <c r="C750" i="7"/>
  <c r="D750" i="7"/>
  <c r="E750" i="7"/>
  <c r="F750" i="7"/>
  <c r="G750" i="7"/>
  <c r="H750" i="7"/>
  <c r="I750" i="7"/>
  <c r="J750" i="7"/>
  <c r="K750" i="7"/>
  <c r="L750" i="7"/>
  <c r="M750" i="7"/>
  <c r="H762" i="7"/>
  <c r="I382" i="7"/>
  <c r="E730" i="7"/>
  <c r="C433" i="7"/>
  <c r="D433" i="7"/>
  <c r="E433" i="7"/>
  <c r="F433" i="7"/>
  <c r="G433" i="7"/>
  <c r="H433" i="7"/>
  <c r="O782" i="7"/>
  <c r="O781" i="7"/>
  <c r="O780" i="7"/>
  <c r="O779" i="7"/>
  <c r="O778" i="7"/>
  <c r="O777" i="7"/>
  <c r="O775" i="7"/>
  <c r="O750" i="7"/>
  <c r="O748" i="7"/>
  <c r="O776" i="7"/>
  <c r="O749" i="7"/>
  <c r="O747" i="7"/>
  <c r="O745" i="7"/>
  <c r="O743" i="7"/>
  <c r="O716" i="7"/>
  <c r="O714" i="7"/>
  <c r="O712" i="7"/>
  <c r="O744" i="7"/>
  <c r="O718" i="7"/>
  <c r="O746" i="7"/>
  <c r="O717" i="7"/>
  <c r="O715" i="7"/>
  <c r="O713" i="7"/>
  <c r="O711" i="7"/>
  <c r="O26" i="7"/>
  <c r="O59" i="7"/>
  <c r="J694" i="7"/>
  <c r="I516" i="7"/>
  <c r="I515" i="7"/>
  <c r="I539" i="7"/>
  <c r="I543" i="7"/>
  <c r="I567" i="7"/>
  <c r="I540" i="7"/>
  <c r="I564" i="7"/>
  <c r="I568" i="7"/>
  <c r="I37" i="7"/>
  <c r="J794" i="7"/>
  <c r="J793" i="7"/>
  <c r="J792" i="7"/>
  <c r="J791" i="7"/>
  <c r="J790" i="7"/>
  <c r="J433" i="7"/>
  <c r="J432" i="7"/>
  <c r="J431" i="7"/>
  <c r="J430" i="7"/>
  <c r="J429" i="7"/>
  <c r="J428" i="7"/>
  <c r="J427" i="7"/>
  <c r="J762" i="7"/>
  <c r="J761" i="7"/>
  <c r="J760" i="7"/>
  <c r="J759" i="7"/>
  <c r="J758" i="7"/>
  <c r="J757" i="7"/>
  <c r="J756" i="7"/>
  <c r="J407" i="7"/>
  <c r="J406" i="7"/>
  <c r="J405" i="7"/>
  <c r="J404" i="7"/>
  <c r="J403" i="7"/>
  <c r="J402" i="7"/>
  <c r="J401" i="7"/>
  <c r="J730" i="7"/>
  <c r="J729" i="7"/>
  <c r="J728" i="7"/>
  <c r="J727" i="7"/>
  <c r="J726" i="7"/>
  <c r="J725" i="7"/>
  <c r="J724" i="7"/>
  <c r="J382" i="7"/>
  <c r="J381" i="7"/>
  <c r="J380" i="7"/>
  <c r="J379" i="7"/>
  <c r="J378" i="7"/>
  <c r="J377" i="7"/>
  <c r="J376" i="7"/>
  <c r="J612" i="7"/>
  <c r="J606" i="7"/>
  <c r="J507" i="7"/>
  <c r="J492" i="7"/>
  <c r="J491" i="7"/>
  <c r="J490" i="7"/>
  <c r="J489" i="7"/>
  <c r="J488" i="7"/>
  <c r="J487" i="7"/>
  <c r="J356" i="7"/>
  <c r="J355" i="7"/>
  <c r="J354" i="7"/>
  <c r="J353" i="7"/>
  <c r="J352" i="7"/>
  <c r="J351" i="7"/>
  <c r="J371" i="7"/>
  <c r="J35" i="7"/>
  <c r="I372" i="7"/>
  <c r="I512" i="7"/>
  <c r="I514" i="7"/>
  <c r="I513" i="7"/>
  <c r="I517" i="7"/>
  <c r="I541" i="7"/>
  <c r="I565" i="7"/>
  <c r="I569" i="7"/>
  <c r="I538" i="7"/>
  <c r="I542" i="7"/>
  <c r="I566" i="7"/>
  <c r="I508" i="7"/>
  <c r="C763" i="7" l="1"/>
  <c r="C795" i="7"/>
  <c r="C731" i="7"/>
  <c r="P58" i="7"/>
  <c r="P501" i="7"/>
  <c r="P365" i="7"/>
  <c r="AJ150" i="1"/>
  <c r="O99" i="7"/>
  <c r="P666" i="7"/>
  <c r="P700" i="7"/>
  <c r="P661" i="7"/>
  <c r="P651" i="7"/>
  <c r="P643" i="7"/>
  <c r="P611" i="7"/>
  <c r="P605" i="7"/>
  <c r="P647" i="7"/>
  <c r="P639" i="7"/>
  <c r="P36" i="7"/>
  <c r="P40" i="7"/>
  <c r="P33" i="7"/>
  <c r="Q668" i="7"/>
  <c r="O719" i="7"/>
  <c r="C518" i="7"/>
  <c r="H570" i="7"/>
  <c r="D544" i="7"/>
  <c r="I518" i="7"/>
  <c r="G570" i="7"/>
  <c r="C544" i="7"/>
  <c r="F570" i="7"/>
  <c r="H518" i="7"/>
  <c r="F544" i="7"/>
  <c r="E570" i="7"/>
  <c r="G518" i="7"/>
  <c r="D570" i="7"/>
  <c r="H544" i="7"/>
  <c r="F518" i="7"/>
  <c r="I544" i="7"/>
  <c r="C570" i="7"/>
  <c r="G544" i="7"/>
  <c r="D518" i="7"/>
  <c r="E544" i="7"/>
  <c r="E518" i="7"/>
  <c r="I570" i="7"/>
  <c r="E763" i="7"/>
  <c r="G731" i="7"/>
  <c r="D731" i="7"/>
  <c r="J731" i="7"/>
  <c r="H731" i="7"/>
  <c r="F731" i="7"/>
  <c r="J795" i="7"/>
  <c r="F795" i="7"/>
  <c r="O751" i="7"/>
  <c r="H763" i="7"/>
  <c r="G763" i="7"/>
  <c r="J383" i="7"/>
  <c r="H795" i="7"/>
  <c r="J763" i="7"/>
  <c r="D763" i="7"/>
  <c r="E795" i="7"/>
  <c r="O783" i="7"/>
  <c r="G795" i="7"/>
  <c r="J408" i="7"/>
  <c r="A752" i="7"/>
  <c r="D764" i="7" s="1"/>
  <c r="C751" i="7"/>
  <c r="D751" i="7"/>
  <c r="E751" i="7"/>
  <c r="F751" i="7"/>
  <c r="G751" i="7"/>
  <c r="H751" i="7"/>
  <c r="I751" i="7"/>
  <c r="J751" i="7"/>
  <c r="K751" i="7"/>
  <c r="L751" i="7"/>
  <c r="M751" i="7"/>
  <c r="I763" i="7"/>
  <c r="N751" i="7"/>
  <c r="D434" i="7"/>
  <c r="C434" i="7"/>
  <c r="E434" i="7"/>
  <c r="F434" i="7"/>
  <c r="G434" i="7"/>
  <c r="H434" i="7"/>
  <c r="I434" i="7"/>
  <c r="C383" i="7"/>
  <c r="D383" i="7"/>
  <c r="F383" i="7"/>
  <c r="E383" i="7"/>
  <c r="G383" i="7"/>
  <c r="H383" i="7"/>
  <c r="I383" i="7"/>
  <c r="A784" i="7"/>
  <c r="I796" i="7" s="1"/>
  <c r="C783" i="7"/>
  <c r="D783" i="7"/>
  <c r="E783" i="7"/>
  <c r="F783" i="7"/>
  <c r="G783" i="7"/>
  <c r="H783" i="7"/>
  <c r="I783" i="7"/>
  <c r="J783" i="7"/>
  <c r="K783" i="7"/>
  <c r="L783" i="7"/>
  <c r="M783" i="7"/>
  <c r="I795" i="7"/>
  <c r="N783" i="7"/>
  <c r="J434" i="7"/>
  <c r="C408" i="7"/>
  <c r="E408" i="7"/>
  <c r="D408" i="7"/>
  <c r="F408" i="7"/>
  <c r="G408" i="7"/>
  <c r="H408" i="7"/>
  <c r="I408" i="7"/>
  <c r="A720" i="7"/>
  <c r="F732" i="7" s="1"/>
  <c r="C719" i="7"/>
  <c r="D719" i="7"/>
  <c r="E719" i="7"/>
  <c r="F719" i="7"/>
  <c r="G719" i="7"/>
  <c r="H719" i="7"/>
  <c r="I719" i="7"/>
  <c r="J719" i="7"/>
  <c r="K719" i="7"/>
  <c r="L719" i="7"/>
  <c r="M719" i="7"/>
  <c r="N719" i="7"/>
  <c r="I731" i="7"/>
  <c r="P782" i="7"/>
  <c r="P780" i="7"/>
  <c r="P778" i="7"/>
  <c r="P781" i="7"/>
  <c r="P777" i="7"/>
  <c r="P779" i="7"/>
  <c r="P750" i="7"/>
  <c r="P748" i="7"/>
  <c r="P744" i="7"/>
  <c r="P775" i="7"/>
  <c r="P776" i="7"/>
  <c r="P751" i="7"/>
  <c r="P749" i="7"/>
  <c r="P747" i="7"/>
  <c r="P783" i="7"/>
  <c r="P717" i="7"/>
  <c r="P716" i="7"/>
  <c r="P715" i="7"/>
  <c r="P714" i="7"/>
  <c r="P713" i="7"/>
  <c r="P712" i="7"/>
  <c r="P711" i="7"/>
  <c r="P746" i="7"/>
  <c r="P743" i="7"/>
  <c r="P718" i="7"/>
  <c r="P745" i="7"/>
  <c r="P719" i="7"/>
  <c r="P26" i="7"/>
  <c r="P59" i="7"/>
  <c r="K694" i="7"/>
  <c r="J517" i="7"/>
  <c r="J512" i="7"/>
  <c r="J516" i="7"/>
  <c r="J540" i="7"/>
  <c r="J544" i="7"/>
  <c r="J564" i="7"/>
  <c r="J568" i="7"/>
  <c r="J541" i="7"/>
  <c r="J565" i="7"/>
  <c r="J569" i="7"/>
  <c r="J37" i="7"/>
  <c r="K795" i="7"/>
  <c r="K794" i="7"/>
  <c r="K793" i="7"/>
  <c r="K792" i="7"/>
  <c r="K791" i="7"/>
  <c r="K790" i="7"/>
  <c r="K434" i="7"/>
  <c r="K433" i="7"/>
  <c r="K432" i="7"/>
  <c r="K431" i="7"/>
  <c r="K430" i="7"/>
  <c r="K429" i="7"/>
  <c r="K408" i="7"/>
  <c r="K407" i="7"/>
  <c r="K406" i="7"/>
  <c r="K405" i="7"/>
  <c r="K428" i="7"/>
  <c r="K763" i="7"/>
  <c r="K762" i="7"/>
  <c r="K761" i="7"/>
  <c r="K760" i="7"/>
  <c r="K759" i="7"/>
  <c r="K758" i="7"/>
  <c r="K757" i="7"/>
  <c r="K756" i="7"/>
  <c r="K404" i="7"/>
  <c r="K383" i="7"/>
  <c r="K382" i="7"/>
  <c r="K381" i="7"/>
  <c r="K380" i="7"/>
  <c r="K403" i="7"/>
  <c r="K402" i="7"/>
  <c r="K401" i="7"/>
  <c r="K731" i="7"/>
  <c r="K730" i="7"/>
  <c r="K729" i="7"/>
  <c r="K728" i="7"/>
  <c r="K727" i="7"/>
  <c r="K726" i="7"/>
  <c r="K725" i="7"/>
  <c r="K724" i="7"/>
  <c r="K378" i="7"/>
  <c r="K379" i="7"/>
  <c r="K377" i="7"/>
  <c r="K612" i="7"/>
  <c r="K606" i="7"/>
  <c r="K492" i="7"/>
  <c r="K491" i="7"/>
  <c r="K490" i="7"/>
  <c r="K489" i="7"/>
  <c r="K488" i="7"/>
  <c r="K487" i="7"/>
  <c r="K507" i="7"/>
  <c r="K371" i="7"/>
  <c r="K356" i="7"/>
  <c r="K355" i="7"/>
  <c r="K354" i="7"/>
  <c r="K353" i="7"/>
  <c r="K352" i="7"/>
  <c r="K351" i="7"/>
  <c r="K35" i="7"/>
  <c r="J515" i="7"/>
  <c r="J372" i="7"/>
  <c r="J513" i="7"/>
  <c r="J514" i="7"/>
  <c r="J518" i="7"/>
  <c r="J538" i="7"/>
  <c r="J542" i="7"/>
  <c r="J566" i="7"/>
  <c r="J570" i="7"/>
  <c r="J508" i="7"/>
  <c r="J539" i="7"/>
  <c r="J543" i="7"/>
  <c r="J567" i="7"/>
  <c r="C732" i="7" l="1"/>
  <c r="C796" i="7"/>
  <c r="K796" i="7"/>
  <c r="Q58" i="7"/>
  <c r="Q501" i="7"/>
  <c r="Q365" i="7"/>
  <c r="K764" i="7"/>
  <c r="AK150" i="1"/>
  <c r="Q666" i="7"/>
  <c r="Q700" i="7"/>
  <c r="P99" i="7"/>
  <c r="Q661" i="7"/>
  <c r="Q611" i="7"/>
  <c r="Q605" i="7"/>
  <c r="Q651" i="7"/>
  <c r="Q647" i="7"/>
  <c r="Q643" i="7"/>
  <c r="Q639" i="7"/>
  <c r="Q36" i="7"/>
  <c r="Q40" i="7"/>
  <c r="Q33" i="7"/>
  <c r="R668" i="7"/>
  <c r="E545" i="7"/>
  <c r="C519" i="7"/>
  <c r="D545" i="7"/>
  <c r="C545" i="7"/>
  <c r="I571" i="7"/>
  <c r="D571" i="7"/>
  <c r="J571" i="7"/>
  <c r="I519" i="7"/>
  <c r="H571" i="7"/>
  <c r="D519" i="7"/>
  <c r="I545" i="7"/>
  <c r="H519" i="7"/>
  <c r="G571" i="7"/>
  <c r="H545" i="7"/>
  <c r="G519" i="7"/>
  <c r="F571" i="7"/>
  <c r="G545" i="7"/>
  <c r="E519" i="7"/>
  <c r="E571" i="7"/>
  <c r="J519" i="7"/>
  <c r="F545" i="7"/>
  <c r="F519" i="7"/>
  <c r="C571" i="7"/>
  <c r="J545" i="7"/>
  <c r="C764" i="7"/>
  <c r="G764" i="7"/>
  <c r="G732" i="7"/>
  <c r="P720" i="7"/>
  <c r="K409" i="7"/>
  <c r="F796" i="7"/>
  <c r="H796" i="7"/>
  <c r="K435" i="7"/>
  <c r="I732" i="7"/>
  <c r="D732" i="7"/>
  <c r="E764" i="7"/>
  <c r="E796" i="7"/>
  <c r="H732" i="7"/>
  <c r="E732" i="7"/>
  <c r="G796" i="7"/>
  <c r="D796" i="7"/>
  <c r="I764" i="7"/>
  <c r="K732" i="7"/>
  <c r="P752" i="7"/>
  <c r="P784" i="7"/>
  <c r="H764" i="7"/>
  <c r="F764" i="7"/>
  <c r="K384" i="7"/>
  <c r="C435" i="7"/>
  <c r="D435" i="7"/>
  <c r="E435" i="7"/>
  <c r="F435" i="7"/>
  <c r="G435" i="7"/>
  <c r="H435" i="7"/>
  <c r="I435" i="7"/>
  <c r="J435" i="7"/>
  <c r="C720" i="7"/>
  <c r="D720" i="7"/>
  <c r="D721" i="7" s="1"/>
  <c r="D706" i="7" s="1"/>
  <c r="D105" i="7" s="1"/>
  <c r="E720" i="7"/>
  <c r="E721" i="7" s="1"/>
  <c r="E706" i="7" s="1"/>
  <c r="E105" i="7" s="1"/>
  <c r="F720" i="7"/>
  <c r="F721" i="7" s="1"/>
  <c r="F706" i="7" s="1"/>
  <c r="F105" i="7" s="1"/>
  <c r="G720" i="7"/>
  <c r="G721" i="7" s="1"/>
  <c r="G706" i="7" s="1"/>
  <c r="G105" i="7" s="1"/>
  <c r="H720" i="7"/>
  <c r="H721" i="7" s="1"/>
  <c r="H706" i="7" s="1"/>
  <c r="H105" i="7" s="1"/>
  <c r="I720" i="7"/>
  <c r="I721" i="7" s="1"/>
  <c r="I706" i="7" s="1"/>
  <c r="I105" i="7" s="1"/>
  <c r="J720" i="7"/>
  <c r="J721" i="7" s="1"/>
  <c r="J706" i="7" s="1"/>
  <c r="J105" i="7" s="1"/>
  <c r="K720" i="7"/>
  <c r="K721" i="7" s="1"/>
  <c r="K706" i="7" s="1"/>
  <c r="K105" i="7" s="1"/>
  <c r="L720" i="7"/>
  <c r="M720" i="7"/>
  <c r="N720" i="7"/>
  <c r="O720" i="7"/>
  <c r="J732" i="7"/>
  <c r="C784" i="7"/>
  <c r="D784" i="7"/>
  <c r="D785" i="7" s="1"/>
  <c r="D770" i="7" s="1"/>
  <c r="D107" i="7" s="1"/>
  <c r="E784" i="7"/>
  <c r="E785" i="7" s="1"/>
  <c r="E770" i="7" s="1"/>
  <c r="E107" i="7" s="1"/>
  <c r="F784" i="7"/>
  <c r="F785" i="7" s="1"/>
  <c r="F770" i="7" s="1"/>
  <c r="F107" i="7" s="1"/>
  <c r="G784" i="7"/>
  <c r="G785" i="7" s="1"/>
  <c r="G770" i="7" s="1"/>
  <c r="G107" i="7" s="1"/>
  <c r="H784" i="7"/>
  <c r="H785" i="7" s="1"/>
  <c r="H770" i="7" s="1"/>
  <c r="H107" i="7" s="1"/>
  <c r="I784" i="7"/>
  <c r="I785" i="7" s="1"/>
  <c r="I770" i="7" s="1"/>
  <c r="I107" i="7" s="1"/>
  <c r="J784" i="7"/>
  <c r="J785" i="7" s="1"/>
  <c r="J770" i="7" s="1"/>
  <c r="J107" i="7" s="1"/>
  <c r="K784" i="7"/>
  <c r="K785" i="7" s="1"/>
  <c r="K770" i="7" s="1"/>
  <c r="K107" i="7" s="1"/>
  <c r="L784" i="7"/>
  <c r="M784" i="7"/>
  <c r="N784" i="7"/>
  <c r="O784" i="7"/>
  <c r="J796" i="7"/>
  <c r="C409" i="7"/>
  <c r="D409" i="7"/>
  <c r="F409" i="7"/>
  <c r="E409" i="7"/>
  <c r="G409" i="7"/>
  <c r="H409" i="7"/>
  <c r="I409" i="7"/>
  <c r="J409" i="7"/>
  <c r="C384" i="7"/>
  <c r="D384" i="7"/>
  <c r="E384" i="7"/>
  <c r="F384" i="7"/>
  <c r="G384" i="7"/>
  <c r="H384" i="7"/>
  <c r="I384" i="7"/>
  <c r="J384" i="7"/>
  <c r="C752" i="7"/>
  <c r="D752" i="7"/>
  <c r="D753" i="7" s="1"/>
  <c r="D738" i="7" s="1"/>
  <c r="D106" i="7" s="1"/>
  <c r="E752" i="7"/>
  <c r="E753" i="7" s="1"/>
  <c r="E738" i="7" s="1"/>
  <c r="E106" i="7" s="1"/>
  <c r="F752" i="7"/>
  <c r="F753" i="7" s="1"/>
  <c r="F738" i="7" s="1"/>
  <c r="F106" i="7" s="1"/>
  <c r="G752" i="7"/>
  <c r="G753" i="7" s="1"/>
  <c r="G738" i="7" s="1"/>
  <c r="G106" i="7" s="1"/>
  <c r="H752" i="7"/>
  <c r="H753" i="7" s="1"/>
  <c r="H738" i="7" s="1"/>
  <c r="H106" i="7" s="1"/>
  <c r="I752" i="7"/>
  <c r="I753" i="7" s="1"/>
  <c r="I738" i="7" s="1"/>
  <c r="I106" i="7" s="1"/>
  <c r="J752" i="7"/>
  <c r="J753" i="7" s="1"/>
  <c r="J738" i="7" s="1"/>
  <c r="J106" i="7" s="1"/>
  <c r="K752" i="7"/>
  <c r="K753" i="7" s="1"/>
  <c r="K738" i="7" s="1"/>
  <c r="K106" i="7" s="1"/>
  <c r="L752" i="7"/>
  <c r="M752" i="7"/>
  <c r="N752" i="7"/>
  <c r="J764" i="7"/>
  <c r="O752" i="7"/>
  <c r="Q776" i="7"/>
  <c r="Q775" i="7"/>
  <c r="Q784" i="7"/>
  <c r="Q782" i="7"/>
  <c r="Q780" i="7"/>
  <c r="Q778" i="7"/>
  <c r="Q781" i="7"/>
  <c r="Q751" i="7"/>
  <c r="Q749" i="7"/>
  <c r="Q783" i="7"/>
  <c r="Q777" i="7"/>
  <c r="Q779" i="7"/>
  <c r="Q752" i="7"/>
  <c r="Q750" i="7"/>
  <c r="Q748" i="7"/>
  <c r="Q746" i="7"/>
  <c r="Q744" i="7"/>
  <c r="Q720" i="7"/>
  <c r="Q718" i="7"/>
  <c r="Q743" i="7"/>
  <c r="Q716" i="7"/>
  <c r="Q714" i="7"/>
  <c r="Q712" i="7"/>
  <c r="Q745" i="7"/>
  <c r="Q719" i="7"/>
  <c r="Q717" i="7"/>
  <c r="Q715" i="7"/>
  <c r="Q713" i="7"/>
  <c r="Q711" i="7"/>
  <c r="Q747" i="7"/>
  <c r="Q59" i="7"/>
  <c r="Q26" i="7"/>
  <c r="L694" i="7"/>
  <c r="K540" i="7"/>
  <c r="K519" i="7"/>
  <c r="K568" i="7"/>
  <c r="K515" i="7"/>
  <c r="K544" i="7"/>
  <c r="K372" i="7"/>
  <c r="K516" i="7"/>
  <c r="L796" i="7"/>
  <c r="L795" i="7"/>
  <c r="L794" i="7"/>
  <c r="L793" i="7"/>
  <c r="L792" i="7"/>
  <c r="L791" i="7"/>
  <c r="L789" i="7"/>
  <c r="L435" i="7"/>
  <c r="L434" i="7"/>
  <c r="L433" i="7"/>
  <c r="L432" i="7"/>
  <c r="L431" i="7"/>
  <c r="L430" i="7"/>
  <c r="L429" i="7"/>
  <c r="L428" i="7"/>
  <c r="L764" i="7"/>
  <c r="L763" i="7"/>
  <c r="L762" i="7"/>
  <c r="L761" i="7"/>
  <c r="L760" i="7"/>
  <c r="L759" i="7"/>
  <c r="L758" i="7"/>
  <c r="L757" i="7"/>
  <c r="L756" i="7"/>
  <c r="L409" i="7"/>
  <c r="L408" i="7"/>
  <c r="L407" i="7"/>
  <c r="L406" i="7"/>
  <c r="L405" i="7"/>
  <c r="L404" i="7"/>
  <c r="L403" i="7"/>
  <c r="L402" i="7"/>
  <c r="L401" i="7"/>
  <c r="L732" i="7"/>
  <c r="L731" i="7"/>
  <c r="L730" i="7"/>
  <c r="L729" i="7"/>
  <c r="L728" i="7"/>
  <c r="L727" i="7"/>
  <c r="L726" i="7"/>
  <c r="L725" i="7"/>
  <c r="L724" i="7"/>
  <c r="L384" i="7"/>
  <c r="L383" i="7"/>
  <c r="L382" i="7"/>
  <c r="L381" i="7"/>
  <c r="L380" i="7"/>
  <c r="L379" i="7"/>
  <c r="L378" i="7"/>
  <c r="L377" i="7"/>
  <c r="L612" i="7"/>
  <c r="L606" i="7"/>
  <c r="L507" i="7"/>
  <c r="L492" i="7"/>
  <c r="L491" i="7"/>
  <c r="L490" i="7"/>
  <c r="L489" i="7"/>
  <c r="L488" i="7"/>
  <c r="L487" i="7"/>
  <c r="L356" i="7"/>
  <c r="L355" i="7"/>
  <c r="L354" i="7"/>
  <c r="L353" i="7"/>
  <c r="L352" i="7"/>
  <c r="L351" i="7"/>
  <c r="L371" i="7"/>
  <c r="L35" i="7"/>
  <c r="K518" i="7"/>
  <c r="K539" i="7"/>
  <c r="K543" i="7"/>
  <c r="K567" i="7"/>
  <c r="K571" i="7"/>
  <c r="K37" i="7"/>
  <c r="K376" i="7"/>
  <c r="K427" i="7"/>
  <c r="K514" i="7"/>
  <c r="K513" i="7"/>
  <c r="K517" i="7"/>
  <c r="K541" i="7"/>
  <c r="K545" i="7"/>
  <c r="K565" i="7"/>
  <c r="K569" i="7"/>
  <c r="K538" i="7"/>
  <c r="K542" i="7"/>
  <c r="K566" i="7"/>
  <c r="K570" i="7"/>
  <c r="K508" i="7"/>
  <c r="R58" i="7" l="1"/>
  <c r="R501" i="7"/>
  <c r="R365" i="7"/>
  <c r="Q99" i="7"/>
  <c r="AL150" i="1"/>
  <c r="R666" i="7"/>
  <c r="R700" i="7"/>
  <c r="R661" i="7"/>
  <c r="R647" i="7"/>
  <c r="R643" i="7"/>
  <c r="R611" i="7"/>
  <c r="R605" i="7"/>
  <c r="R651" i="7"/>
  <c r="R639" i="7"/>
  <c r="R36" i="7"/>
  <c r="R40" i="7"/>
  <c r="R33" i="7"/>
  <c r="S668" i="7"/>
  <c r="D520" i="7"/>
  <c r="D546" i="7"/>
  <c r="H572" i="7"/>
  <c r="K546" i="7"/>
  <c r="G572" i="7"/>
  <c r="J520" i="7"/>
  <c r="J546" i="7"/>
  <c r="F572" i="7"/>
  <c r="I520" i="7"/>
  <c r="I546" i="7"/>
  <c r="E572" i="7"/>
  <c r="H520" i="7"/>
  <c r="H546" i="7"/>
  <c r="D572" i="7"/>
  <c r="G520" i="7"/>
  <c r="G546" i="7"/>
  <c r="C572" i="7"/>
  <c r="K572" i="7"/>
  <c r="C520" i="7"/>
  <c r="F520" i="7"/>
  <c r="E546" i="7"/>
  <c r="J572" i="7"/>
  <c r="K520" i="7"/>
  <c r="C546" i="7"/>
  <c r="E520" i="7"/>
  <c r="F546" i="7"/>
  <c r="I572" i="7"/>
  <c r="L385" i="7"/>
  <c r="L436" i="7"/>
  <c r="L410" i="7"/>
  <c r="J108" i="7"/>
  <c r="H108" i="7"/>
  <c r="I108" i="7"/>
  <c r="D108" i="7"/>
  <c r="G108" i="7"/>
  <c r="C385" i="7"/>
  <c r="D385" i="7"/>
  <c r="E385" i="7"/>
  <c r="F385" i="7"/>
  <c r="G385" i="7"/>
  <c r="H385" i="7"/>
  <c r="I385" i="7"/>
  <c r="J385" i="7"/>
  <c r="K385" i="7"/>
  <c r="C721" i="7"/>
  <c r="C706" i="7" s="1"/>
  <c r="C105" i="7" s="1"/>
  <c r="C410" i="7"/>
  <c r="D410" i="7"/>
  <c r="E410" i="7"/>
  <c r="F410" i="7"/>
  <c r="G410" i="7"/>
  <c r="H410" i="7"/>
  <c r="I410" i="7"/>
  <c r="J410" i="7"/>
  <c r="K410" i="7"/>
  <c r="C753" i="7"/>
  <c r="C738" i="7" s="1"/>
  <c r="C106" i="7" s="1"/>
  <c r="F108" i="7"/>
  <c r="C436" i="7"/>
  <c r="D436" i="7"/>
  <c r="F436" i="7"/>
  <c r="E436" i="7"/>
  <c r="G436" i="7"/>
  <c r="H436" i="7"/>
  <c r="I436" i="7"/>
  <c r="J436" i="7"/>
  <c r="K436" i="7"/>
  <c r="C785" i="7"/>
  <c r="C770" i="7" s="1"/>
  <c r="C107" i="7" s="1"/>
  <c r="E108" i="7"/>
  <c r="R783" i="7"/>
  <c r="R781" i="7"/>
  <c r="R779" i="7"/>
  <c r="R777" i="7"/>
  <c r="R782" i="7"/>
  <c r="R778" i="7"/>
  <c r="R776" i="7"/>
  <c r="R752" i="7"/>
  <c r="R751" i="7"/>
  <c r="R750" i="7"/>
  <c r="R749" i="7"/>
  <c r="R748" i="7"/>
  <c r="R747" i="7"/>
  <c r="R746" i="7"/>
  <c r="R745" i="7"/>
  <c r="R744" i="7"/>
  <c r="R743" i="7"/>
  <c r="R720" i="7"/>
  <c r="R719" i="7"/>
  <c r="R718" i="7"/>
  <c r="R780" i="7"/>
  <c r="R775" i="7"/>
  <c r="R784" i="7"/>
  <c r="R717" i="7"/>
  <c r="R715" i="7"/>
  <c r="R713" i="7"/>
  <c r="R711" i="7"/>
  <c r="R716" i="7"/>
  <c r="R714" i="7"/>
  <c r="R712" i="7"/>
  <c r="R59" i="7"/>
  <c r="R26" i="7"/>
  <c r="M694" i="7"/>
  <c r="L427" i="7"/>
  <c r="L721" i="7"/>
  <c r="L706" i="7" s="1"/>
  <c r="L105" i="7" s="1"/>
  <c r="L785" i="7"/>
  <c r="L770" i="7" s="1"/>
  <c r="L107" i="7" s="1"/>
  <c r="L376" i="7"/>
  <c r="L37" i="7"/>
  <c r="L753" i="7"/>
  <c r="L738" i="7" s="1"/>
  <c r="L106" i="7" s="1"/>
  <c r="K564" i="7"/>
  <c r="L517" i="7"/>
  <c r="L372" i="7"/>
  <c r="L515" i="7"/>
  <c r="L516" i="7"/>
  <c r="L520" i="7"/>
  <c r="L540" i="7"/>
  <c r="L544" i="7"/>
  <c r="L568" i="7"/>
  <c r="L572" i="7"/>
  <c r="L541" i="7"/>
  <c r="L545" i="7"/>
  <c r="L565" i="7"/>
  <c r="L569" i="7"/>
  <c r="K512" i="7"/>
  <c r="M796" i="7"/>
  <c r="M795" i="7"/>
  <c r="M794" i="7"/>
  <c r="M793" i="7"/>
  <c r="M792" i="7"/>
  <c r="M791" i="7"/>
  <c r="M788" i="7"/>
  <c r="M436" i="7"/>
  <c r="M435" i="7"/>
  <c r="M434" i="7"/>
  <c r="M433" i="7"/>
  <c r="M432" i="7"/>
  <c r="M431" i="7"/>
  <c r="M430" i="7"/>
  <c r="M429" i="7"/>
  <c r="M428" i="7"/>
  <c r="M410" i="7"/>
  <c r="M409" i="7"/>
  <c r="M408" i="7"/>
  <c r="M407" i="7"/>
  <c r="M406" i="7"/>
  <c r="M405" i="7"/>
  <c r="M404" i="7"/>
  <c r="M764" i="7"/>
  <c r="M763" i="7"/>
  <c r="M762" i="7"/>
  <c r="M761" i="7"/>
  <c r="M760" i="7"/>
  <c r="M759" i="7"/>
  <c r="M758" i="7"/>
  <c r="M757" i="7"/>
  <c r="M756" i="7"/>
  <c r="M385" i="7"/>
  <c r="M384" i="7"/>
  <c r="M383" i="7"/>
  <c r="M382" i="7"/>
  <c r="M381" i="7"/>
  <c r="M380" i="7"/>
  <c r="M403" i="7"/>
  <c r="M402" i="7"/>
  <c r="M401" i="7"/>
  <c r="M732" i="7"/>
  <c r="M731" i="7"/>
  <c r="M730" i="7"/>
  <c r="M729" i="7"/>
  <c r="M728" i="7"/>
  <c r="M727" i="7"/>
  <c r="M726" i="7"/>
  <c r="M725" i="7"/>
  <c r="M724" i="7"/>
  <c r="M379" i="7"/>
  <c r="M378" i="7"/>
  <c r="M377" i="7"/>
  <c r="M376" i="7"/>
  <c r="M612" i="7"/>
  <c r="M606" i="7"/>
  <c r="M492" i="7"/>
  <c r="M491" i="7"/>
  <c r="M490" i="7"/>
  <c r="M489" i="7"/>
  <c r="M488" i="7"/>
  <c r="M487" i="7"/>
  <c r="M507" i="7"/>
  <c r="M371" i="7"/>
  <c r="M356" i="7"/>
  <c r="M355" i="7"/>
  <c r="M354" i="7"/>
  <c r="M353" i="7"/>
  <c r="M352" i="7"/>
  <c r="M351" i="7"/>
  <c r="M35" i="7"/>
  <c r="L513" i="7"/>
  <c r="L519" i="7"/>
  <c r="L514" i="7"/>
  <c r="L518" i="7"/>
  <c r="L538" i="7"/>
  <c r="L542" i="7"/>
  <c r="L546" i="7"/>
  <c r="L566" i="7"/>
  <c r="L570" i="7"/>
  <c r="L508" i="7"/>
  <c r="L539" i="7"/>
  <c r="L543" i="7"/>
  <c r="L567" i="7"/>
  <c r="L571" i="7"/>
  <c r="K108" i="7"/>
  <c r="S58" i="7" l="1"/>
  <c r="S501" i="7"/>
  <c r="S365" i="7"/>
  <c r="R99" i="7"/>
  <c r="AM150" i="1"/>
  <c r="S666" i="7"/>
  <c r="S700" i="7"/>
  <c r="S661" i="7"/>
  <c r="S611" i="7"/>
  <c r="S605" i="7"/>
  <c r="S651" i="7"/>
  <c r="S647" i="7"/>
  <c r="S643" i="7"/>
  <c r="S639" i="7"/>
  <c r="S36" i="7"/>
  <c r="S40" i="7"/>
  <c r="S33" i="7"/>
  <c r="T668" i="7"/>
  <c r="H521" i="7"/>
  <c r="J573" i="7"/>
  <c r="E547" i="7"/>
  <c r="G521" i="7"/>
  <c r="L512" i="7"/>
  <c r="I573" i="7"/>
  <c r="D547" i="7"/>
  <c r="F521" i="7"/>
  <c r="F547" i="7"/>
  <c r="L564" i="7"/>
  <c r="H573" i="7"/>
  <c r="K547" i="7"/>
  <c r="C547" i="7"/>
  <c r="E521" i="7"/>
  <c r="L547" i="7"/>
  <c r="G573" i="7"/>
  <c r="J547" i="7"/>
  <c r="D521" i="7"/>
  <c r="L573" i="7"/>
  <c r="C573" i="7"/>
  <c r="E573" i="7"/>
  <c r="I547" i="7"/>
  <c r="K521" i="7"/>
  <c r="C521" i="7"/>
  <c r="L521" i="7"/>
  <c r="K573" i="7"/>
  <c r="F573" i="7"/>
  <c r="H547" i="7"/>
  <c r="J521" i="7"/>
  <c r="D573" i="7"/>
  <c r="G547" i="7"/>
  <c r="I521" i="7"/>
  <c r="C108" i="7"/>
  <c r="S784" i="7"/>
  <c r="S783" i="7"/>
  <c r="S782" i="7"/>
  <c r="S781" i="7"/>
  <c r="S780" i="7"/>
  <c r="S779" i="7"/>
  <c r="S778" i="7"/>
  <c r="S777" i="7"/>
  <c r="S747" i="7"/>
  <c r="S776" i="7"/>
  <c r="S752" i="7"/>
  <c r="S750" i="7"/>
  <c r="S748" i="7"/>
  <c r="S746" i="7"/>
  <c r="S775" i="7"/>
  <c r="S751" i="7"/>
  <c r="S749" i="7"/>
  <c r="S745" i="7"/>
  <c r="S743" i="7"/>
  <c r="S718" i="7"/>
  <c r="S717" i="7"/>
  <c r="S715" i="7"/>
  <c r="S713" i="7"/>
  <c r="S711" i="7"/>
  <c r="S744" i="7"/>
  <c r="S719" i="7"/>
  <c r="S716" i="7"/>
  <c r="S714" i="7"/>
  <c r="S712" i="7"/>
  <c r="S720" i="7"/>
  <c r="S26" i="7"/>
  <c r="S59" i="7"/>
  <c r="N694" i="7"/>
  <c r="M427" i="7"/>
  <c r="L108" i="7"/>
  <c r="M785" i="7"/>
  <c r="M770" i="7" s="1"/>
  <c r="M107" i="7" s="1"/>
  <c r="M37" i="7"/>
  <c r="M513" i="7"/>
  <c r="M542" i="7"/>
  <c r="M546" i="7"/>
  <c r="M565" i="7"/>
  <c r="M520" i="7"/>
  <c r="M569" i="7"/>
  <c r="M573" i="7"/>
  <c r="M516" i="7"/>
  <c r="M518" i="7"/>
  <c r="M515" i="7"/>
  <c r="M519" i="7"/>
  <c r="M539" i="7"/>
  <c r="M543" i="7"/>
  <c r="M547" i="7"/>
  <c r="M567" i="7"/>
  <c r="M571" i="7"/>
  <c r="M540" i="7"/>
  <c r="M544" i="7"/>
  <c r="M568" i="7"/>
  <c r="M572" i="7"/>
  <c r="N796" i="7"/>
  <c r="N795" i="7"/>
  <c r="N794" i="7"/>
  <c r="N793" i="7"/>
  <c r="N792" i="7"/>
  <c r="N791" i="7"/>
  <c r="N788" i="7"/>
  <c r="N436" i="7"/>
  <c r="N435" i="7"/>
  <c r="N434" i="7"/>
  <c r="N433" i="7"/>
  <c r="N432" i="7"/>
  <c r="N431" i="7"/>
  <c r="N430" i="7"/>
  <c r="N429" i="7"/>
  <c r="N428" i="7"/>
  <c r="N427" i="7"/>
  <c r="N764" i="7"/>
  <c r="N763" i="7"/>
  <c r="N762" i="7"/>
  <c r="N761" i="7"/>
  <c r="N760" i="7"/>
  <c r="N759" i="7"/>
  <c r="N758" i="7"/>
  <c r="N757" i="7"/>
  <c r="N756" i="7"/>
  <c r="N410" i="7"/>
  <c r="N409" i="7"/>
  <c r="N408" i="7"/>
  <c r="N407" i="7"/>
  <c r="N406" i="7"/>
  <c r="N405" i="7"/>
  <c r="N404" i="7"/>
  <c r="N403" i="7"/>
  <c r="N402" i="7"/>
  <c r="N401" i="7"/>
  <c r="N732" i="7"/>
  <c r="N731" i="7"/>
  <c r="N730" i="7"/>
  <c r="N729" i="7"/>
  <c r="N728" i="7"/>
  <c r="N727" i="7"/>
  <c r="N726" i="7"/>
  <c r="N725" i="7"/>
  <c r="N724" i="7"/>
  <c r="N385" i="7"/>
  <c r="N384" i="7"/>
  <c r="N383" i="7"/>
  <c r="N382" i="7"/>
  <c r="N381" i="7"/>
  <c r="N380" i="7"/>
  <c r="N379" i="7"/>
  <c r="N378" i="7"/>
  <c r="N377" i="7"/>
  <c r="N376" i="7"/>
  <c r="N612" i="7"/>
  <c r="N606" i="7"/>
  <c r="N507" i="7"/>
  <c r="N492" i="7"/>
  <c r="N491" i="7"/>
  <c r="N490" i="7"/>
  <c r="N489" i="7"/>
  <c r="N488" i="7"/>
  <c r="N487" i="7"/>
  <c r="N356" i="7"/>
  <c r="N355" i="7"/>
  <c r="N354" i="7"/>
  <c r="N353" i="7"/>
  <c r="N352" i="7"/>
  <c r="N351" i="7"/>
  <c r="N371" i="7"/>
  <c r="N35" i="7"/>
  <c r="M372" i="7"/>
  <c r="M512" i="7"/>
  <c r="M514" i="7"/>
  <c r="M517" i="7"/>
  <c r="M521" i="7"/>
  <c r="M541" i="7"/>
  <c r="M545" i="7"/>
  <c r="M538" i="7"/>
  <c r="M566" i="7"/>
  <c r="M570" i="7"/>
  <c r="M508" i="7"/>
  <c r="M721" i="7"/>
  <c r="M706" i="7" s="1"/>
  <c r="M105" i="7" s="1"/>
  <c r="M753" i="7"/>
  <c r="M738" i="7" s="1"/>
  <c r="M106" i="7" s="1"/>
  <c r="T58" i="7" l="1"/>
  <c r="T501" i="7"/>
  <c r="T365" i="7"/>
  <c r="S99" i="7"/>
  <c r="AN150" i="1"/>
  <c r="T666" i="7"/>
  <c r="T700" i="7"/>
  <c r="T661" i="7"/>
  <c r="T647" i="7"/>
  <c r="T639" i="7"/>
  <c r="T611" i="7"/>
  <c r="T605" i="7"/>
  <c r="T651" i="7"/>
  <c r="T643" i="7"/>
  <c r="T36" i="7"/>
  <c r="T40" i="7"/>
  <c r="T33" i="7"/>
  <c r="U668" i="7"/>
  <c r="M564" i="7"/>
  <c r="T783" i="7"/>
  <c r="T781" i="7"/>
  <c r="T779" i="7"/>
  <c r="T777" i="7"/>
  <c r="T775" i="7"/>
  <c r="T776" i="7"/>
  <c r="T782" i="7"/>
  <c r="T752" i="7"/>
  <c r="T750" i="7"/>
  <c r="T748" i="7"/>
  <c r="T784" i="7"/>
  <c r="T778" i="7"/>
  <c r="T780" i="7"/>
  <c r="T751" i="7"/>
  <c r="T749" i="7"/>
  <c r="T747" i="7"/>
  <c r="T745" i="7"/>
  <c r="T743" i="7"/>
  <c r="T719" i="7"/>
  <c r="T717" i="7"/>
  <c r="T716" i="7"/>
  <c r="T715" i="7"/>
  <c r="T714" i="7"/>
  <c r="T713" i="7"/>
  <c r="T712" i="7"/>
  <c r="T711" i="7"/>
  <c r="T744" i="7"/>
  <c r="T746" i="7"/>
  <c r="T720" i="7"/>
  <c r="T718" i="7"/>
  <c r="T26" i="7"/>
  <c r="T59" i="7"/>
  <c r="O694" i="7"/>
  <c r="N541" i="7"/>
  <c r="N517" i="7"/>
  <c r="N519" i="7"/>
  <c r="N565" i="7"/>
  <c r="N569" i="7"/>
  <c r="N573" i="7"/>
  <c r="N545" i="7"/>
  <c r="N515" i="7"/>
  <c r="N372" i="7"/>
  <c r="N513" i="7"/>
  <c r="N521" i="7"/>
  <c r="N514" i="7"/>
  <c r="N518" i="7"/>
  <c r="N538" i="7"/>
  <c r="N542" i="7"/>
  <c r="N546" i="7"/>
  <c r="N566" i="7"/>
  <c r="N570" i="7"/>
  <c r="N508" i="7"/>
  <c r="N539" i="7"/>
  <c r="N543" i="7"/>
  <c r="N547" i="7"/>
  <c r="N567" i="7"/>
  <c r="N571" i="7"/>
  <c r="O796" i="7"/>
  <c r="O795" i="7"/>
  <c r="O794" i="7"/>
  <c r="O793" i="7"/>
  <c r="O792" i="7"/>
  <c r="O790" i="7"/>
  <c r="O436" i="7"/>
  <c r="O435" i="7"/>
  <c r="O434" i="7"/>
  <c r="O433" i="7"/>
  <c r="O432" i="7"/>
  <c r="O431" i="7"/>
  <c r="O430" i="7"/>
  <c r="O429" i="7"/>
  <c r="O788" i="7"/>
  <c r="O427" i="7"/>
  <c r="O410" i="7"/>
  <c r="O409" i="7"/>
  <c r="O408" i="7"/>
  <c r="O407" i="7"/>
  <c r="O406" i="7"/>
  <c r="O405" i="7"/>
  <c r="O404" i="7"/>
  <c r="O428" i="7"/>
  <c r="O764" i="7"/>
  <c r="O763" i="7"/>
  <c r="O762" i="7"/>
  <c r="O761" i="7"/>
  <c r="O760" i="7"/>
  <c r="O759" i="7"/>
  <c r="O758" i="7"/>
  <c r="O757" i="7"/>
  <c r="O756" i="7"/>
  <c r="O385" i="7"/>
  <c r="O384" i="7"/>
  <c r="O383" i="7"/>
  <c r="O382" i="7"/>
  <c r="O381" i="7"/>
  <c r="O380" i="7"/>
  <c r="O403" i="7"/>
  <c r="O402" i="7"/>
  <c r="O401" i="7"/>
  <c r="O732" i="7"/>
  <c r="O731" i="7"/>
  <c r="O730" i="7"/>
  <c r="O729" i="7"/>
  <c r="O728" i="7"/>
  <c r="O727" i="7"/>
  <c r="O726" i="7"/>
  <c r="O725" i="7"/>
  <c r="O723" i="7"/>
  <c r="O378" i="7"/>
  <c r="O379" i="7"/>
  <c r="O377" i="7"/>
  <c r="O612" i="7"/>
  <c r="O606" i="7"/>
  <c r="O492" i="7"/>
  <c r="O491" i="7"/>
  <c r="O490" i="7"/>
  <c r="O489" i="7"/>
  <c r="O488" i="7"/>
  <c r="O487" i="7"/>
  <c r="O507" i="7"/>
  <c r="O371" i="7"/>
  <c r="O356" i="7"/>
  <c r="O355" i="7"/>
  <c r="O354" i="7"/>
  <c r="O353" i="7"/>
  <c r="O352" i="7"/>
  <c r="O351" i="7"/>
  <c r="O35" i="7"/>
  <c r="N512" i="7"/>
  <c r="N516" i="7"/>
  <c r="N520" i="7"/>
  <c r="N540" i="7"/>
  <c r="N544" i="7"/>
  <c r="N564" i="7"/>
  <c r="N568" i="7"/>
  <c r="N572" i="7"/>
  <c r="M108" i="7"/>
  <c r="N37" i="7"/>
  <c r="N721" i="7"/>
  <c r="N706" i="7" s="1"/>
  <c r="N105" i="7" s="1"/>
  <c r="N753" i="7"/>
  <c r="N738" i="7" s="1"/>
  <c r="N106" i="7" s="1"/>
  <c r="N785" i="7"/>
  <c r="N770" i="7" s="1"/>
  <c r="N107" i="7" s="1"/>
  <c r="U58" i="7" l="1"/>
  <c r="U501" i="7"/>
  <c r="U365" i="7"/>
  <c r="T99" i="7"/>
  <c r="AO150" i="1"/>
  <c r="U666" i="7"/>
  <c r="U700" i="7"/>
  <c r="U661" i="7"/>
  <c r="U611" i="7"/>
  <c r="U605" i="7"/>
  <c r="U651" i="7"/>
  <c r="U647" i="7"/>
  <c r="U643" i="7"/>
  <c r="U639" i="7"/>
  <c r="U36" i="7"/>
  <c r="U40" i="7"/>
  <c r="U33" i="7"/>
  <c r="U673" i="7"/>
  <c r="V668" i="7"/>
  <c r="U784" i="7"/>
  <c r="U782" i="7"/>
  <c r="U780" i="7"/>
  <c r="U778" i="7"/>
  <c r="U776" i="7"/>
  <c r="U775" i="7"/>
  <c r="U752" i="7"/>
  <c r="U783" i="7"/>
  <c r="U779" i="7"/>
  <c r="U781" i="7"/>
  <c r="U777" i="7"/>
  <c r="U751" i="7"/>
  <c r="U749" i="7"/>
  <c r="U747" i="7"/>
  <c r="U750" i="7"/>
  <c r="U748" i="7"/>
  <c r="U746" i="7"/>
  <c r="U744" i="7"/>
  <c r="U720" i="7"/>
  <c r="U719" i="7"/>
  <c r="U745" i="7"/>
  <c r="U716" i="7"/>
  <c r="U714" i="7"/>
  <c r="U712" i="7"/>
  <c r="U718" i="7"/>
  <c r="U743" i="7"/>
  <c r="U717" i="7"/>
  <c r="U715" i="7"/>
  <c r="U713" i="7"/>
  <c r="U711" i="7"/>
  <c r="U59" i="7"/>
  <c r="U26" i="7"/>
  <c r="P694" i="7"/>
  <c r="O37" i="7"/>
  <c r="O721" i="7"/>
  <c r="O706" i="7" s="1"/>
  <c r="O105" i="7" s="1"/>
  <c r="O753" i="7"/>
  <c r="O738" i="7" s="1"/>
  <c r="O106" i="7" s="1"/>
  <c r="O540" i="7"/>
  <c r="O519" i="7"/>
  <c r="O568" i="7"/>
  <c r="O515" i="7"/>
  <c r="O543" i="7"/>
  <c r="P796" i="7"/>
  <c r="P795" i="7"/>
  <c r="P794" i="7"/>
  <c r="P793" i="7"/>
  <c r="P792" i="7"/>
  <c r="P790" i="7"/>
  <c r="P788" i="7"/>
  <c r="P436" i="7"/>
  <c r="P435" i="7"/>
  <c r="P434" i="7"/>
  <c r="P433" i="7"/>
  <c r="P432" i="7"/>
  <c r="P431" i="7"/>
  <c r="P430" i="7"/>
  <c r="P429" i="7"/>
  <c r="P428" i="7"/>
  <c r="P427" i="7"/>
  <c r="P764" i="7"/>
  <c r="P763" i="7"/>
  <c r="P762" i="7"/>
  <c r="P761" i="7"/>
  <c r="P760" i="7"/>
  <c r="P759" i="7"/>
  <c r="P758" i="7"/>
  <c r="P757" i="7"/>
  <c r="P756" i="7"/>
  <c r="P410" i="7"/>
  <c r="P409" i="7"/>
  <c r="P408" i="7"/>
  <c r="P407" i="7"/>
  <c r="P406" i="7"/>
  <c r="P405" i="7"/>
  <c r="P404" i="7"/>
  <c r="P403" i="7"/>
  <c r="P402" i="7"/>
  <c r="P401" i="7"/>
  <c r="P732" i="7"/>
  <c r="P731" i="7"/>
  <c r="P730" i="7"/>
  <c r="P729" i="7"/>
  <c r="P728" i="7"/>
  <c r="P727" i="7"/>
  <c r="P726" i="7"/>
  <c r="P725" i="7"/>
  <c r="P723" i="7"/>
  <c r="P385" i="7"/>
  <c r="P384" i="7"/>
  <c r="P383" i="7"/>
  <c r="P382" i="7"/>
  <c r="P381" i="7"/>
  <c r="P380" i="7"/>
  <c r="P379" i="7"/>
  <c r="P378" i="7"/>
  <c r="P377" i="7"/>
  <c r="P612" i="7"/>
  <c r="P606" i="7"/>
  <c r="P507" i="7"/>
  <c r="P492" i="7"/>
  <c r="P491" i="7"/>
  <c r="P490" i="7"/>
  <c r="P489" i="7"/>
  <c r="P488" i="7"/>
  <c r="P487" i="7"/>
  <c r="P356" i="7"/>
  <c r="P355" i="7"/>
  <c r="P354" i="7"/>
  <c r="P353" i="7"/>
  <c r="P352" i="7"/>
  <c r="P351" i="7"/>
  <c r="P371" i="7"/>
  <c r="P35" i="7"/>
  <c r="O516" i="7"/>
  <c r="O517" i="7"/>
  <c r="O541" i="7"/>
  <c r="O565" i="7"/>
  <c r="O569" i="7"/>
  <c r="O573" i="7"/>
  <c r="O542" i="7"/>
  <c r="O546" i="7"/>
  <c r="O570" i="7"/>
  <c r="O508" i="7"/>
  <c r="O518" i="7"/>
  <c r="O520" i="7"/>
  <c r="O539" i="7"/>
  <c r="O547" i="7"/>
  <c r="O567" i="7"/>
  <c r="O571" i="7"/>
  <c r="O544" i="7"/>
  <c r="O564" i="7"/>
  <c r="O572" i="7"/>
  <c r="N108" i="7"/>
  <c r="O376" i="7"/>
  <c r="O785" i="7"/>
  <c r="O770" i="7" s="1"/>
  <c r="O107" i="7" s="1"/>
  <c r="O372" i="7"/>
  <c r="O514" i="7"/>
  <c r="O513" i="7"/>
  <c r="O521" i="7"/>
  <c r="O545" i="7"/>
  <c r="O538" i="7"/>
  <c r="O566" i="7"/>
  <c r="V58" i="7" l="1"/>
  <c r="V501" i="7"/>
  <c r="V365" i="7"/>
  <c r="U99" i="7"/>
  <c r="AP150" i="1"/>
  <c r="V666" i="7"/>
  <c r="V700" i="7"/>
  <c r="V661" i="7"/>
  <c r="V605" i="7"/>
  <c r="V651" i="7"/>
  <c r="V647" i="7"/>
  <c r="V643" i="7"/>
  <c r="V639" i="7"/>
  <c r="V611" i="7"/>
  <c r="V36" i="7"/>
  <c r="V40" i="7"/>
  <c r="V33" i="7"/>
  <c r="V673" i="7"/>
  <c r="W668" i="7"/>
  <c r="V784" i="7"/>
  <c r="V782" i="7"/>
  <c r="V780" i="7"/>
  <c r="V778" i="7"/>
  <c r="V751" i="7"/>
  <c r="V750" i="7"/>
  <c r="V749" i="7"/>
  <c r="V748" i="7"/>
  <c r="V747" i="7"/>
  <c r="V746" i="7"/>
  <c r="V745" i="7"/>
  <c r="V744" i="7"/>
  <c r="V743" i="7"/>
  <c r="V720" i="7"/>
  <c r="V719" i="7"/>
  <c r="V718" i="7"/>
  <c r="V777" i="7"/>
  <c r="V752" i="7"/>
  <c r="V783" i="7"/>
  <c r="V779" i="7"/>
  <c r="V775" i="7"/>
  <c r="V781" i="7"/>
  <c r="V776" i="7"/>
  <c r="V716" i="7"/>
  <c r="V714" i="7"/>
  <c r="V712" i="7"/>
  <c r="V717" i="7"/>
  <c r="V715" i="7"/>
  <c r="V713" i="7"/>
  <c r="V711" i="7"/>
  <c r="V59" i="7"/>
  <c r="V26" i="7"/>
  <c r="Q694" i="7"/>
  <c r="O108" i="7"/>
  <c r="O512" i="7"/>
  <c r="P517" i="7"/>
  <c r="P372" i="7"/>
  <c r="P515" i="7"/>
  <c r="P516" i="7"/>
  <c r="P520" i="7"/>
  <c r="P540" i="7"/>
  <c r="P544" i="7"/>
  <c r="P564" i="7"/>
  <c r="P568" i="7"/>
  <c r="P572" i="7"/>
  <c r="P541" i="7"/>
  <c r="P545" i="7"/>
  <c r="P565" i="7"/>
  <c r="P569" i="7"/>
  <c r="P573" i="7"/>
  <c r="P37" i="7"/>
  <c r="P376" i="7"/>
  <c r="P721" i="7"/>
  <c r="P706" i="7" s="1"/>
  <c r="P105" i="7" s="1"/>
  <c r="P753" i="7"/>
  <c r="P738" i="7" s="1"/>
  <c r="P106" i="7" s="1"/>
  <c r="P785" i="7"/>
  <c r="P770" i="7" s="1"/>
  <c r="P107" i="7" s="1"/>
  <c r="Q796" i="7"/>
  <c r="Q795" i="7"/>
  <c r="Q794" i="7"/>
  <c r="Q793" i="7"/>
  <c r="Q792" i="7"/>
  <c r="Q790" i="7"/>
  <c r="Q788" i="7"/>
  <c r="Q436" i="7"/>
  <c r="Q435" i="7"/>
  <c r="Q434" i="7"/>
  <c r="Q433" i="7"/>
  <c r="Q432" i="7"/>
  <c r="Q431" i="7"/>
  <c r="Q430" i="7"/>
  <c r="Q429" i="7"/>
  <c r="Q428" i="7"/>
  <c r="Q410" i="7"/>
  <c r="Q409" i="7"/>
  <c r="Q408" i="7"/>
  <c r="Q407" i="7"/>
  <c r="Q406" i="7"/>
  <c r="Q405" i="7"/>
  <c r="Q404" i="7"/>
  <c r="Q427" i="7"/>
  <c r="Q764" i="7"/>
  <c r="Q763" i="7"/>
  <c r="Q762" i="7"/>
  <c r="Q761" i="7"/>
  <c r="Q760" i="7"/>
  <c r="Q759" i="7"/>
  <c r="Q758" i="7"/>
  <c r="Q757" i="7"/>
  <c r="Q756" i="7"/>
  <c r="Q403" i="7"/>
  <c r="Q385" i="7"/>
  <c r="Q384" i="7"/>
  <c r="Q383" i="7"/>
  <c r="Q382" i="7"/>
  <c r="Q381" i="7"/>
  <c r="Q380" i="7"/>
  <c r="Q402" i="7"/>
  <c r="Q732" i="7"/>
  <c r="Q731" i="7"/>
  <c r="Q730" i="7"/>
  <c r="Q729" i="7"/>
  <c r="Q728" i="7"/>
  <c r="Q727" i="7"/>
  <c r="Q726" i="7"/>
  <c r="Q725" i="7"/>
  <c r="Q723" i="7"/>
  <c r="Q379" i="7"/>
  <c r="Q378" i="7"/>
  <c r="Q377" i="7"/>
  <c r="Q612" i="7"/>
  <c r="Q606" i="7"/>
  <c r="Q492" i="7"/>
  <c r="Q491" i="7"/>
  <c r="Q490" i="7"/>
  <c r="Q489" i="7"/>
  <c r="Q488" i="7"/>
  <c r="Q487" i="7"/>
  <c r="Q507" i="7"/>
  <c r="Q371" i="7"/>
  <c r="Q356" i="7"/>
  <c r="Q355" i="7"/>
  <c r="Q354" i="7"/>
  <c r="Q353" i="7"/>
  <c r="Q352" i="7"/>
  <c r="Q351" i="7"/>
  <c r="Q35" i="7"/>
  <c r="P513" i="7"/>
  <c r="P521" i="7"/>
  <c r="P519" i="7"/>
  <c r="P514" i="7"/>
  <c r="P518" i="7"/>
  <c r="P538" i="7"/>
  <c r="P542" i="7"/>
  <c r="P546" i="7"/>
  <c r="P566" i="7"/>
  <c r="P570" i="7"/>
  <c r="P508" i="7"/>
  <c r="P539" i="7"/>
  <c r="P543" i="7"/>
  <c r="P547" i="7"/>
  <c r="P567" i="7"/>
  <c r="P571" i="7"/>
  <c r="W58" i="7" l="1"/>
  <c r="W501" i="7"/>
  <c r="W365" i="7"/>
  <c r="AQ150" i="1"/>
  <c r="V99" i="7"/>
  <c r="W666" i="7"/>
  <c r="W700" i="7"/>
  <c r="W661" i="7"/>
  <c r="W611" i="7"/>
  <c r="W605" i="7"/>
  <c r="W643" i="7"/>
  <c r="W651" i="7"/>
  <c r="W647" i="7"/>
  <c r="W639" i="7"/>
  <c r="W36" i="7"/>
  <c r="W40" i="7"/>
  <c r="W33" i="7"/>
  <c r="W673" i="7"/>
  <c r="X668" i="7"/>
  <c r="W784" i="7"/>
  <c r="W783" i="7"/>
  <c r="W782" i="7"/>
  <c r="W781" i="7"/>
  <c r="W780" i="7"/>
  <c r="W779" i="7"/>
  <c r="W778" i="7"/>
  <c r="W777" i="7"/>
  <c r="W776" i="7"/>
  <c r="W752" i="7"/>
  <c r="W775" i="7"/>
  <c r="W751" i="7"/>
  <c r="W749" i="7"/>
  <c r="W750" i="7"/>
  <c r="W748" i="7"/>
  <c r="W746" i="7"/>
  <c r="W744" i="7"/>
  <c r="W720" i="7"/>
  <c r="W718" i="7"/>
  <c r="W745" i="7"/>
  <c r="W717" i="7"/>
  <c r="W715" i="7"/>
  <c r="W713" i="7"/>
  <c r="W711" i="7"/>
  <c r="W747" i="7"/>
  <c r="W743" i="7"/>
  <c r="W719" i="7"/>
  <c r="W716" i="7"/>
  <c r="W714" i="7"/>
  <c r="W712" i="7"/>
  <c r="W26" i="7"/>
  <c r="W59" i="7"/>
  <c r="R694" i="7"/>
  <c r="Q376" i="7"/>
  <c r="Q753" i="7"/>
  <c r="Q738" i="7" s="1"/>
  <c r="Q106" i="7" s="1"/>
  <c r="Q37" i="7"/>
  <c r="Q401" i="7"/>
  <c r="Q721" i="7"/>
  <c r="Q706" i="7" s="1"/>
  <c r="Q105" i="7" s="1"/>
  <c r="Q516" i="7"/>
  <c r="Q518" i="7"/>
  <c r="Q515" i="7"/>
  <c r="Q519" i="7"/>
  <c r="Q539" i="7"/>
  <c r="Q543" i="7"/>
  <c r="Q547" i="7"/>
  <c r="Q567" i="7"/>
  <c r="Q571" i="7"/>
  <c r="Q540" i="7"/>
  <c r="Q544" i="7"/>
  <c r="Q564" i="7"/>
  <c r="Q568" i="7"/>
  <c r="Q572" i="7"/>
  <c r="P512" i="7"/>
  <c r="Q785" i="7"/>
  <c r="Q770" i="7" s="1"/>
  <c r="Q107" i="7" s="1"/>
  <c r="P108" i="7"/>
  <c r="R796" i="7"/>
  <c r="R795" i="7"/>
  <c r="R794" i="7"/>
  <c r="R793" i="7"/>
  <c r="R791" i="7"/>
  <c r="R789" i="7"/>
  <c r="R788" i="7"/>
  <c r="R436" i="7"/>
  <c r="R435" i="7"/>
  <c r="R434" i="7"/>
  <c r="R433" i="7"/>
  <c r="R432" i="7"/>
  <c r="R431" i="7"/>
  <c r="R430" i="7"/>
  <c r="R429" i="7"/>
  <c r="R428" i="7"/>
  <c r="R427" i="7"/>
  <c r="R764" i="7"/>
  <c r="R763" i="7"/>
  <c r="R762" i="7"/>
  <c r="R761" i="7"/>
  <c r="R760" i="7"/>
  <c r="R759" i="7"/>
  <c r="R758" i="7"/>
  <c r="R757" i="7"/>
  <c r="R755" i="7"/>
  <c r="R410" i="7"/>
  <c r="R409" i="7"/>
  <c r="R408" i="7"/>
  <c r="R407" i="7"/>
  <c r="R406" i="7"/>
  <c r="R405" i="7"/>
  <c r="R404" i="7"/>
  <c r="R403" i="7"/>
  <c r="R402" i="7"/>
  <c r="R401" i="7"/>
  <c r="R732" i="7"/>
  <c r="R731" i="7"/>
  <c r="R730" i="7"/>
  <c r="R729" i="7"/>
  <c r="R728" i="7"/>
  <c r="R727" i="7"/>
  <c r="R726" i="7"/>
  <c r="R725" i="7"/>
  <c r="R723" i="7"/>
  <c r="R385" i="7"/>
  <c r="R384" i="7"/>
  <c r="R383" i="7"/>
  <c r="R382" i="7"/>
  <c r="R381" i="7"/>
  <c r="R380" i="7"/>
  <c r="R379" i="7"/>
  <c r="R378" i="7"/>
  <c r="R377" i="7"/>
  <c r="R612" i="7"/>
  <c r="R606" i="7"/>
  <c r="R507" i="7"/>
  <c r="R492" i="7"/>
  <c r="R491" i="7"/>
  <c r="R490" i="7"/>
  <c r="R489" i="7"/>
  <c r="R488" i="7"/>
  <c r="R487" i="7"/>
  <c r="R356" i="7"/>
  <c r="R355" i="7"/>
  <c r="R354" i="7"/>
  <c r="R353" i="7"/>
  <c r="R352" i="7"/>
  <c r="R351" i="7"/>
  <c r="R371" i="7"/>
  <c r="R35" i="7"/>
  <c r="Q372" i="7"/>
  <c r="Q520" i="7"/>
  <c r="Q514" i="7"/>
  <c r="Q513" i="7"/>
  <c r="Q517" i="7"/>
  <c r="Q521" i="7"/>
  <c r="Q541" i="7"/>
  <c r="Q545" i="7"/>
  <c r="Q565" i="7"/>
  <c r="Q569" i="7"/>
  <c r="Q573" i="7"/>
  <c r="Q542" i="7"/>
  <c r="Q546" i="7"/>
  <c r="Q566" i="7"/>
  <c r="Q570" i="7"/>
  <c r="Q508" i="7"/>
  <c r="X58" i="7" l="1"/>
  <c r="X501" i="7"/>
  <c r="X365" i="7"/>
  <c r="W99" i="7"/>
  <c r="X666" i="7"/>
  <c r="X700" i="7"/>
  <c r="X661" i="7"/>
  <c r="X643" i="7"/>
  <c r="X611" i="7"/>
  <c r="X605" i="7"/>
  <c r="X651" i="7"/>
  <c r="X647" i="7"/>
  <c r="X639" i="7"/>
  <c r="X36" i="7"/>
  <c r="X40" i="7"/>
  <c r="X33" i="7"/>
  <c r="X673" i="7"/>
  <c r="Y668" i="7"/>
  <c r="Q538" i="7"/>
  <c r="Q512" i="7"/>
  <c r="X783" i="7"/>
  <c r="X781" i="7"/>
  <c r="X779" i="7"/>
  <c r="X777" i="7"/>
  <c r="X784" i="7"/>
  <c r="X780" i="7"/>
  <c r="X776" i="7"/>
  <c r="X782" i="7"/>
  <c r="X775" i="7"/>
  <c r="X751" i="7"/>
  <c r="X749" i="7"/>
  <c r="X745" i="7"/>
  <c r="X778" i="7"/>
  <c r="X750" i="7"/>
  <c r="X748" i="7"/>
  <c r="X746" i="7"/>
  <c r="X752" i="7"/>
  <c r="X717" i="7"/>
  <c r="X716" i="7"/>
  <c r="X715" i="7"/>
  <c r="X714" i="7"/>
  <c r="X713" i="7"/>
  <c r="X712" i="7"/>
  <c r="X711" i="7"/>
  <c r="X747" i="7"/>
  <c r="X743" i="7"/>
  <c r="X720" i="7"/>
  <c r="X718" i="7"/>
  <c r="X719" i="7"/>
  <c r="X744" i="7"/>
  <c r="X26" i="7"/>
  <c r="X59" i="7"/>
  <c r="S694" i="7"/>
  <c r="B482" i="7"/>
  <c r="E461" i="7" s="1"/>
  <c r="E460" i="7" s="1"/>
  <c r="R376" i="7"/>
  <c r="Q108" i="7"/>
  <c r="S796" i="7"/>
  <c r="S795" i="7"/>
  <c r="S794" i="7"/>
  <c r="S793" i="7"/>
  <c r="S791" i="7"/>
  <c r="S789" i="7"/>
  <c r="S436" i="7"/>
  <c r="S435" i="7"/>
  <c r="S434" i="7"/>
  <c r="S433" i="7"/>
  <c r="S432" i="7"/>
  <c r="S431" i="7"/>
  <c r="S430" i="7"/>
  <c r="S429" i="7"/>
  <c r="S788" i="7"/>
  <c r="S427" i="7"/>
  <c r="S410" i="7"/>
  <c r="S409" i="7"/>
  <c r="S408" i="7"/>
  <c r="S407" i="7"/>
  <c r="S406" i="7"/>
  <c r="S405" i="7"/>
  <c r="S404" i="7"/>
  <c r="S428" i="7"/>
  <c r="S764" i="7"/>
  <c r="S763" i="7"/>
  <c r="S762" i="7"/>
  <c r="S761" i="7"/>
  <c r="S760" i="7"/>
  <c r="S759" i="7"/>
  <c r="S758" i="7"/>
  <c r="S757" i="7"/>
  <c r="S755" i="7"/>
  <c r="S385" i="7"/>
  <c r="S384" i="7"/>
  <c r="S383" i="7"/>
  <c r="S382" i="7"/>
  <c r="S381" i="7"/>
  <c r="S380" i="7"/>
  <c r="S403" i="7"/>
  <c r="S402" i="7"/>
  <c r="S401" i="7"/>
  <c r="S732" i="7"/>
  <c r="S731" i="7"/>
  <c r="S730" i="7"/>
  <c r="S729" i="7"/>
  <c r="S728" i="7"/>
  <c r="S727" i="7"/>
  <c r="S726" i="7"/>
  <c r="S725" i="7"/>
  <c r="S723" i="7"/>
  <c r="S378" i="7"/>
  <c r="S379" i="7"/>
  <c r="S377" i="7"/>
  <c r="S612" i="7"/>
  <c r="S606" i="7"/>
  <c r="S492" i="7"/>
  <c r="S491" i="7"/>
  <c r="S490" i="7"/>
  <c r="S489" i="7"/>
  <c r="S488" i="7"/>
  <c r="S487" i="7"/>
  <c r="S507" i="7"/>
  <c r="S371" i="7"/>
  <c r="S356" i="7"/>
  <c r="S355" i="7"/>
  <c r="S354" i="7"/>
  <c r="S353" i="7"/>
  <c r="S352" i="7"/>
  <c r="S351" i="7"/>
  <c r="S35" i="7"/>
  <c r="R519" i="7"/>
  <c r="R517" i="7"/>
  <c r="R516" i="7"/>
  <c r="R520" i="7"/>
  <c r="R540" i="7"/>
  <c r="R544" i="7"/>
  <c r="R564" i="7"/>
  <c r="R568" i="7"/>
  <c r="R572" i="7"/>
  <c r="R541" i="7"/>
  <c r="R545" i="7"/>
  <c r="R565" i="7"/>
  <c r="R569" i="7"/>
  <c r="R573" i="7"/>
  <c r="R37" i="7"/>
  <c r="R721" i="7"/>
  <c r="R706" i="7" s="1"/>
  <c r="R105" i="7" s="1"/>
  <c r="R753" i="7"/>
  <c r="R738" i="7" s="1"/>
  <c r="R106" i="7" s="1"/>
  <c r="R785" i="7"/>
  <c r="R770" i="7" s="1"/>
  <c r="R107" i="7" s="1"/>
  <c r="R515" i="7"/>
  <c r="R372" i="7"/>
  <c r="R513" i="7"/>
  <c r="R521" i="7"/>
  <c r="R514" i="7"/>
  <c r="R518" i="7"/>
  <c r="R538" i="7"/>
  <c r="R542" i="7"/>
  <c r="R546" i="7"/>
  <c r="R566" i="7"/>
  <c r="R570" i="7"/>
  <c r="R508" i="7"/>
  <c r="R539" i="7"/>
  <c r="R543" i="7"/>
  <c r="R547" i="7"/>
  <c r="R567" i="7"/>
  <c r="R571" i="7"/>
  <c r="Y501" i="7" l="1"/>
  <c r="Y365" i="7"/>
  <c r="Y666" i="7"/>
  <c r="Y700" i="7"/>
  <c r="X99" i="7"/>
  <c r="Y661" i="7"/>
  <c r="Y611" i="7"/>
  <c r="Y605" i="7"/>
  <c r="Y651" i="7"/>
  <c r="Y647" i="7"/>
  <c r="Y643" i="7"/>
  <c r="Y639" i="7"/>
  <c r="Y36" i="7"/>
  <c r="Y40" i="7"/>
  <c r="Y33" i="7"/>
  <c r="Y673" i="7"/>
  <c r="Z668" i="7"/>
  <c r="E457" i="7"/>
  <c r="B483" i="7"/>
  <c r="E318" i="7"/>
  <c r="E321" i="7"/>
  <c r="E323" i="7"/>
  <c r="E322" i="7"/>
  <c r="E319" i="7"/>
  <c r="E320" i="7"/>
  <c r="R512" i="7"/>
  <c r="Y58" i="7"/>
  <c r="Y775" i="7"/>
  <c r="Y752" i="7"/>
  <c r="Y783" i="7"/>
  <c r="Y781" i="7"/>
  <c r="Y779" i="7"/>
  <c r="Y777" i="7"/>
  <c r="Y778" i="7"/>
  <c r="Y784" i="7"/>
  <c r="Y750" i="7"/>
  <c r="Y748" i="7"/>
  <c r="Y780" i="7"/>
  <c r="Y776" i="7"/>
  <c r="Y782" i="7"/>
  <c r="Y751" i="7"/>
  <c r="Y749" i="7"/>
  <c r="Y747" i="7"/>
  <c r="Y745" i="7"/>
  <c r="Y743" i="7"/>
  <c r="Y719" i="7"/>
  <c r="Y720" i="7"/>
  <c r="Y718" i="7"/>
  <c r="Y717" i="7"/>
  <c r="Y715" i="7"/>
  <c r="Y713" i="7"/>
  <c r="Y711" i="7"/>
  <c r="Y746" i="7"/>
  <c r="Y744" i="7"/>
  <c r="Y716" i="7"/>
  <c r="Y714" i="7"/>
  <c r="Y712" i="7"/>
  <c r="Y59" i="7"/>
  <c r="Y26" i="7"/>
  <c r="C261" i="7"/>
  <c r="T694" i="7"/>
  <c r="S376" i="7"/>
  <c r="T796" i="7"/>
  <c r="T795" i="7"/>
  <c r="T794" i="7"/>
  <c r="T793" i="7"/>
  <c r="T791" i="7"/>
  <c r="T789" i="7"/>
  <c r="T788" i="7"/>
  <c r="T436" i="7"/>
  <c r="T435" i="7"/>
  <c r="T434" i="7"/>
  <c r="T433" i="7"/>
  <c r="T432" i="7"/>
  <c r="T431" i="7"/>
  <c r="T430" i="7"/>
  <c r="T429" i="7"/>
  <c r="T428" i="7"/>
  <c r="T427" i="7"/>
  <c r="T764" i="7"/>
  <c r="T763" i="7"/>
  <c r="T762" i="7"/>
  <c r="T761" i="7"/>
  <c r="T760" i="7"/>
  <c r="T759" i="7"/>
  <c r="T758" i="7"/>
  <c r="T757" i="7"/>
  <c r="T755" i="7"/>
  <c r="T410" i="7"/>
  <c r="T409" i="7"/>
  <c r="T408" i="7"/>
  <c r="T407" i="7"/>
  <c r="T406" i="7"/>
  <c r="T405" i="7"/>
  <c r="T404" i="7"/>
  <c r="T403" i="7"/>
  <c r="T402" i="7"/>
  <c r="T401" i="7"/>
  <c r="T732" i="7"/>
  <c r="T731" i="7"/>
  <c r="T730" i="7"/>
  <c r="T729" i="7"/>
  <c r="T728" i="7"/>
  <c r="T727" i="7"/>
  <c r="T726" i="7"/>
  <c r="T725" i="7"/>
  <c r="T723" i="7"/>
  <c r="T385" i="7"/>
  <c r="T384" i="7"/>
  <c r="T383" i="7"/>
  <c r="T382" i="7"/>
  <c r="T381" i="7"/>
  <c r="T380" i="7"/>
  <c r="T379" i="7"/>
  <c r="T378" i="7"/>
  <c r="T377" i="7"/>
  <c r="T612" i="7"/>
  <c r="T606" i="7"/>
  <c r="T507" i="7"/>
  <c r="T492" i="7"/>
  <c r="T491" i="7"/>
  <c r="T490" i="7"/>
  <c r="T489" i="7"/>
  <c r="T488" i="7"/>
  <c r="T487" i="7"/>
  <c r="T356" i="7"/>
  <c r="T355" i="7"/>
  <c r="T354" i="7"/>
  <c r="T353" i="7"/>
  <c r="T352" i="7"/>
  <c r="T351" i="7"/>
  <c r="T371" i="7"/>
  <c r="T35" i="7"/>
  <c r="S372" i="7"/>
  <c r="S514" i="7"/>
  <c r="S516" i="7"/>
  <c r="S513" i="7"/>
  <c r="S517" i="7"/>
  <c r="S521" i="7"/>
  <c r="S541" i="7"/>
  <c r="S545" i="7"/>
  <c r="S565" i="7"/>
  <c r="S569" i="7"/>
  <c r="S573" i="7"/>
  <c r="S538" i="7"/>
  <c r="S542" i="7"/>
  <c r="S546" i="7"/>
  <c r="S566" i="7"/>
  <c r="S570" i="7"/>
  <c r="S508" i="7"/>
  <c r="R108" i="7"/>
  <c r="S37" i="7"/>
  <c r="S721" i="7"/>
  <c r="S706" i="7" s="1"/>
  <c r="S105" i="7" s="1"/>
  <c r="S753" i="7"/>
  <c r="S738" i="7" s="1"/>
  <c r="S106" i="7" s="1"/>
  <c r="S518" i="7"/>
  <c r="S520" i="7"/>
  <c r="S515" i="7"/>
  <c r="S519" i="7"/>
  <c r="S539" i="7"/>
  <c r="S543" i="7"/>
  <c r="S547" i="7"/>
  <c r="S567" i="7"/>
  <c r="S571" i="7"/>
  <c r="S540" i="7"/>
  <c r="S544" i="7"/>
  <c r="S564" i="7"/>
  <c r="S568" i="7"/>
  <c r="S572" i="7"/>
  <c r="S785" i="7"/>
  <c r="S770" i="7" s="1"/>
  <c r="S107" i="7" s="1"/>
  <c r="Z58" i="7" l="1"/>
  <c r="Z501" i="7"/>
  <c r="Z365" i="7"/>
  <c r="Y99" i="7"/>
  <c r="Z666" i="7"/>
  <c r="Z700" i="7"/>
  <c r="Z661" i="7"/>
  <c r="Z611" i="7"/>
  <c r="Z639" i="7"/>
  <c r="Z605" i="7"/>
  <c r="Z651" i="7"/>
  <c r="Z647" i="7"/>
  <c r="Z643" i="7"/>
  <c r="Z36" i="7"/>
  <c r="Z40" i="7"/>
  <c r="Z33" i="7"/>
  <c r="Z673" i="7"/>
  <c r="AA668" i="7"/>
  <c r="E454" i="7"/>
  <c r="E456" i="7"/>
  <c r="E455" i="7"/>
  <c r="E459" i="7"/>
  <c r="E458" i="7"/>
  <c r="S512" i="7"/>
  <c r="Z784" i="7"/>
  <c r="Z782" i="7"/>
  <c r="Z780" i="7"/>
  <c r="Z778" i="7"/>
  <c r="Z776" i="7"/>
  <c r="Z781" i="7"/>
  <c r="Z777" i="7"/>
  <c r="Z775" i="7"/>
  <c r="Z751" i="7"/>
  <c r="Z750" i="7"/>
  <c r="Z749" i="7"/>
  <c r="Z748" i="7"/>
  <c r="Z747" i="7"/>
  <c r="Z746" i="7"/>
  <c r="Z745" i="7"/>
  <c r="Z744" i="7"/>
  <c r="Z743" i="7"/>
  <c r="Z720" i="7"/>
  <c r="Z719" i="7"/>
  <c r="Z718" i="7"/>
  <c r="Z783" i="7"/>
  <c r="Z779" i="7"/>
  <c r="Z752" i="7"/>
  <c r="Z711" i="7"/>
  <c r="Z716" i="7"/>
  <c r="Z714" i="7"/>
  <c r="Z712" i="7"/>
  <c r="Z717" i="7"/>
  <c r="Z715" i="7"/>
  <c r="Z713" i="7"/>
  <c r="Z59" i="7"/>
  <c r="Z26" i="7"/>
  <c r="U694" i="7"/>
  <c r="T376" i="7"/>
  <c r="T785" i="7"/>
  <c r="T770" i="7" s="1"/>
  <c r="T107" i="7" s="1"/>
  <c r="U796" i="7"/>
  <c r="U795" i="7"/>
  <c r="U794" i="7"/>
  <c r="U792" i="7"/>
  <c r="U791" i="7"/>
  <c r="U789" i="7"/>
  <c r="U788" i="7"/>
  <c r="U436" i="7"/>
  <c r="U435" i="7"/>
  <c r="U434" i="7"/>
  <c r="U433" i="7"/>
  <c r="U432" i="7"/>
  <c r="U431" i="7"/>
  <c r="U430" i="7"/>
  <c r="U429" i="7"/>
  <c r="U428" i="7"/>
  <c r="U410" i="7"/>
  <c r="U409" i="7"/>
  <c r="U408" i="7"/>
  <c r="U407" i="7"/>
  <c r="U406" i="7"/>
  <c r="U405" i="7"/>
  <c r="U404" i="7"/>
  <c r="U427" i="7"/>
  <c r="U764" i="7"/>
  <c r="U763" i="7"/>
  <c r="U762" i="7"/>
  <c r="U761" i="7"/>
  <c r="U760" i="7"/>
  <c r="U759" i="7"/>
  <c r="U758" i="7"/>
  <c r="U757" i="7"/>
  <c r="U755" i="7"/>
  <c r="U403" i="7"/>
  <c r="U385" i="7"/>
  <c r="U384" i="7"/>
  <c r="U383" i="7"/>
  <c r="U382" i="7"/>
  <c r="U381" i="7"/>
  <c r="U380" i="7"/>
  <c r="U402" i="7"/>
  <c r="U401" i="7"/>
  <c r="U732" i="7"/>
  <c r="U731" i="7"/>
  <c r="U730" i="7"/>
  <c r="U729" i="7"/>
  <c r="U728" i="7"/>
  <c r="U727" i="7"/>
  <c r="U726" i="7"/>
  <c r="U725" i="7"/>
  <c r="U723" i="7"/>
  <c r="U379" i="7"/>
  <c r="U378" i="7"/>
  <c r="U377" i="7"/>
  <c r="U612" i="7"/>
  <c r="U606" i="7"/>
  <c r="U492" i="7"/>
  <c r="U491" i="7"/>
  <c r="U490" i="7"/>
  <c r="U489" i="7"/>
  <c r="U488" i="7"/>
  <c r="U487" i="7"/>
  <c r="U507" i="7"/>
  <c r="U371" i="7"/>
  <c r="U356" i="7"/>
  <c r="U355" i="7"/>
  <c r="U354" i="7"/>
  <c r="U353" i="7"/>
  <c r="U352" i="7"/>
  <c r="U351" i="7"/>
  <c r="U35" i="7"/>
  <c r="T517" i="7"/>
  <c r="T372" i="7"/>
  <c r="T515" i="7"/>
  <c r="T516" i="7"/>
  <c r="T520" i="7"/>
  <c r="T540" i="7"/>
  <c r="T544" i="7"/>
  <c r="T564" i="7"/>
  <c r="T568" i="7"/>
  <c r="T572" i="7"/>
  <c r="T541" i="7"/>
  <c r="T545" i="7"/>
  <c r="T565" i="7"/>
  <c r="T569" i="7"/>
  <c r="T573" i="7"/>
  <c r="T37" i="7"/>
  <c r="T721" i="7"/>
  <c r="T706" i="7" s="1"/>
  <c r="T105" i="7" s="1"/>
  <c r="T753" i="7"/>
  <c r="T738" i="7" s="1"/>
  <c r="T106" i="7" s="1"/>
  <c r="T513" i="7"/>
  <c r="T521" i="7"/>
  <c r="T519" i="7"/>
  <c r="T514" i="7"/>
  <c r="T518" i="7"/>
  <c r="T538" i="7"/>
  <c r="T542" i="7"/>
  <c r="T546" i="7"/>
  <c r="T566" i="7"/>
  <c r="T570" i="7"/>
  <c r="T508" i="7"/>
  <c r="T539" i="7"/>
  <c r="T543" i="7"/>
  <c r="T547" i="7"/>
  <c r="T567" i="7"/>
  <c r="T571" i="7"/>
  <c r="S108" i="7"/>
  <c r="Z99" i="7" l="1"/>
  <c r="AA58" i="7"/>
  <c r="AA501" i="7"/>
  <c r="AA365" i="7"/>
  <c r="AA666" i="7"/>
  <c r="AA700" i="7"/>
  <c r="AA661" i="7"/>
  <c r="AA611" i="7"/>
  <c r="AA605" i="7"/>
  <c r="AA651" i="7"/>
  <c r="AA647" i="7"/>
  <c r="AA643" i="7"/>
  <c r="AA639" i="7"/>
  <c r="AA36" i="7"/>
  <c r="AA40" i="7"/>
  <c r="AA33" i="7"/>
  <c r="AA673" i="7"/>
  <c r="AB668" i="7"/>
  <c r="T512" i="7"/>
  <c r="AA784" i="7"/>
  <c r="AA783" i="7"/>
  <c r="AA782" i="7"/>
  <c r="AA781" i="7"/>
  <c r="AA780" i="7"/>
  <c r="AA779" i="7"/>
  <c r="AA778" i="7"/>
  <c r="AA777" i="7"/>
  <c r="AA776" i="7"/>
  <c r="AA752" i="7"/>
  <c r="AA751" i="7"/>
  <c r="AA749" i="7"/>
  <c r="AA747" i="7"/>
  <c r="AA775" i="7"/>
  <c r="AA750" i="7"/>
  <c r="AA748" i="7"/>
  <c r="AA746" i="7"/>
  <c r="AA744" i="7"/>
  <c r="AA720" i="7"/>
  <c r="AA716" i="7"/>
  <c r="AA714" i="7"/>
  <c r="AA712" i="7"/>
  <c r="AA743" i="7"/>
  <c r="AA719" i="7"/>
  <c r="AA717" i="7"/>
  <c r="AA715" i="7"/>
  <c r="AA713" i="7"/>
  <c r="AA711" i="7"/>
  <c r="AA745" i="7"/>
  <c r="AA718" i="7"/>
  <c r="AA26" i="7"/>
  <c r="AA59" i="7"/>
  <c r="V694" i="7"/>
  <c r="U376" i="7"/>
  <c r="U785" i="7"/>
  <c r="U770" i="7" s="1"/>
  <c r="U107" i="7" s="1"/>
  <c r="V796" i="7"/>
  <c r="V795" i="7"/>
  <c r="V794" i="7"/>
  <c r="V792" i="7"/>
  <c r="V791" i="7"/>
  <c r="V789" i="7"/>
  <c r="V788" i="7"/>
  <c r="V436" i="7"/>
  <c r="V435" i="7"/>
  <c r="V434" i="7"/>
  <c r="V433" i="7"/>
  <c r="V432" i="7"/>
  <c r="V431" i="7"/>
  <c r="V430" i="7"/>
  <c r="V429" i="7"/>
  <c r="V428" i="7"/>
  <c r="V427" i="7"/>
  <c r="V764" i="7"/>
  <c r="V763" i="7"/>
  <c r="V762" i="7"/>
  <c r="V761" i="7"/>
  <c r="V760" i="7"/>
  <c r="V759" i="7"/>
  <c r="V758" i="7"/>
  <c r="V757" i="7"/>
  <c r="V755" i="7"/>
  <c r="V410" i="7"/>
  <c r="V409" i="7"/>
  <c r="V408" i="7"/>
  <c r="V407" i="7"/>
  <c r="V406" i="7"/>
  <c r="V405" i="7"/>
  <c r="V404" i="7"/>
  <c r="V403" i="7"/>
  <c r="V402" i="7"/>
  <c r="V401" i="7"/>
  <c r="V732" i="7"/>
  <c r="V731" i="7"/>
  <c r="V730" i="7"/>
  <c r="V729" i="7"/>
  <c r="V728" i="7"/>
  <c r="V727" i="7"/>
  <c r="V726" i="7"/>
  <c r="V725" i="7"/>
  <c r="V723" i="7"/>
  <c r="V385" i="7"/>
  <c r="V384" i="7"/>
  <c r="V383" i="7"/>
  <c r="V382" i="7"/>
  <c r="V381" i="7"/>
  <c r="V380" i="7"/>
  <c r="V379" i="7"/>
  <c r="V378" i="7"/>
  <c r="V377" i="7"/>
  <c r="V612" i="7"/>
  <c r="V606" i="7"/>
  <c r="V507" i="7"/>
  <c r="V492" i="7"/>
  <c r="V491" i="7"/>
  <c r="V490" i="7"/>
  <c r="V489" i="7"/>
  <c r="V488" i="7"/>
  <c r="V487" i="7"/>
  <c r="V356" i="7"/>
  <c r="V355" i="7"/>
  <c r="V354" i="7"/>
  <c r="V353" i="7"/>
  <c r="V352" i="7"/>
  <c r="V351" i="7"/>
  <c r="V371" i="7"/>
  <c r="V35" i="7"/>
  <c r="U372" i="7"/>
  <c r="U520" i="7"/>
  <c r="U514" i="7"/>
  <c r="U513" i="7"/>
  <c r="U517" i="7"/>
  <c r="U521" i="7"/>
  <c r="U541" i="7"/>
  <c r="U545" i="7"/>
  <c r="U565" i="7"/>
  <c r="U569" i="7"/>
  <c r="U573" i="7"/>
  <c r="U538" i="7"/>
  <c r="U542" i="7"/>
  <c r="U546" i="7"/>
  <c r="U566" i="7"/>
  <c r="U570" i="7"/>
  <c r="U508" i="7"/>
  <c r="T108" i="7"/>
  <c r="U37" i="7"/>
  <c r="U721" i="7"/>
  <c r="U706" i="7" s="1"/>
  <c r="U105" i="7" s="1"/>
  <c r="U753" i="7"/>
  <c r="U738" i="7" s="1"/>
  <c r="U106" i="7" s="1"/>
  <c r="U516" i="7"/>
  <c r="U518" i="7"/>
  <c r="U515" i="7"/>
  <c r="U519" i="7"/>
  <c r="U539" i="7"/>
  <c r="U543" i="7"/>
  <c r="U547" i="7"/>
  <c r="U567" i="7"/>
  <c r="U571" i="7"/>
  <c r="U540" i="7"/>
  <c r="U544" i="7"/>
  <c r="U564" i="7"/>
  <c r="U568" i="7"/>
  <c r="U572" i="7"/>
  <c r="AB501" i="7" l="1"/>
  <c r="AB365" i="7"/>
  <c r="AA99" i="7"/>
  <c r="AB666" i="7"/>
  <c r="AB700" i="7"/>
  <c r="AB661" i="7"/>
  <c r="AB647" i="7"/>
  <c r="AB639" i="7"/>
  <c r="AB611" i="7"/>
  <c r="AB605" i="7"/>
  <c r="AB651" i="7"/>
  <c r="AB643" i="7"/>
  <c r="AB36" i="7"/>
  <c r="AB33" i="7"/>
  <c r="AB40" i="7"/>
  <c r="AB673" i="7"/>
  <c r="AC668" i="7"/>
  <c r="U512" i="7"/>
  <c r="AB58" i="7"/>
  <c r="AB784" i="7"/>
  <c r="AB782" i="7"/>
  <c r="AB780" i="7"/>
  <c r="AB778" i="7"/>
  <c r="AB752" i="7"/>
  <c r="AB779" i="7"/>
  <c r="AB776" i="7"/>
  <c r="AB751" i="7"/>
  <c r="AB749" i="7"/>
  <c r="AB781" i="7"/>
  <c r="AB775" i="7"/>
  <c r="AB783" i="7"/>
  <c r="AB777" i="7"/>
  <c r="AB750" i="7"/>
  <c r="AB748" i="7"/>
  <c r="AB746" i="7"/>
  <c r="AB744" i="7"/>
  <c r="AB720" i="7"/>
  <c r="AB718" i="7"/>
  <c r="AB717" i="7"/>
  <c r="AB716" i="7"/>
  <c r="AB715" i="7"/>
  <c r="AB714" i="7"/>
  <c r="AB713" i="7"/>
  <c r="AB712" i="7"/>
  <c r="AB711" i="7"/>
  <c r="AB743" i="7"/>
  <c r="AB719" i="7"/>
  <c r="AB747" i="7"/>
  <c r="AB745" i="7"/>
  <c r="AB26" i="7"/>
  <c r="AB59" i="7"/>
  <c r="W694" i="7"/>
  <c r="W665" i="7"/>
  <c r="V721" i="7"/>
  <c r="V706" i="7" s="1"/>
  <c r="V105" i="7" s="1"/>
  <c r="V785" i="7"/>
  <c r="V770" i="7" s="1"/>
  <c r="V107" i="7" s="1"/>
  <c r="V376" i="7"/>
  <c r="V37" i="7"/>
  <c r="V753" i="7"/>
  <c r="V738" i="7" s="1"/>
  <c r="V106" i="7" s="1"/>
  <c r="W796" i="7"/>
  <c r="W795" i="7"/>
  <c r="W794" i="7"/>
  <c r="W792" i="7"/>
  <c r="W790" i="7"/>
  <c r="W789" i="7"/>
  <c r="W436" i="7"/>
  <c r="W435" i="7"/>
  <c r="W434" i="7"/>
  <c r="W433" i="7"/>
  <c r="W432" i="7"/>
  <c r="W431" i="7"/>
  <c r="W430" i="7"/>
  <c r="W429" i="7"/>
  <c r="W787" i="7"/>
  <c r="W427" i="7"/>
  <c r="W410" i="7"/>
  <c r="W409" i="7"/>
  <c r="W408" i="7"/>
  <c r="W407" i="7"/>
  <c r="W406" i="7"/>
  <c r="W405" i="7"/>
  <c r="W404" i="7"/>
  <c r="W428" i="7"/>
  <c r="W764" i="7"/>
  <c r="W763" i="7"/>
  <c r="W762" i="7"/>
  <c r="W761" i="7"/>
  <c r="W760" i="7"/>
  <c r="W759" i="7"/>
  <c r="W758" i="7"/>
  <c r="W757" i="7"/>
  <c r="W755" i="7"/>
  <c r="W385" i="7"/>
  <c r="W384" i="7"/>
  <c r="W383" i="7"/>
  <c r="W382" i="7"/>
  <c r="W381" i="7"/>
  <c r="W380" i="7"/>
  <c r="W403" i="7"/>
  <c r="W402" i="7"/>
  <c r="W401" i="7"/>
  <c r="W732" i="7"/>
  <c r="W731" i="7"/>
  <c r="W730" i="7"/>
  <c r="W729" i="7"/>
  <c r="W728" i="7"/>
  <c r="W727" i="7"/>
  <c r="W726" i="7"/>
  <c r="W725" i="7"/>
  <c r="W723" i="7"/>
  <c r="W378" i="7"/>
  <c r="W379" i="7"/>
  <c r="W377" i="7"/>
  <c r="W612" i="7"/>
  <c r="W606" i="7"/>
  <c r="W492" i="7"/>
  <c r="W491" i="7"/>
  <c r="W490" i="7"/>
  <c r="W489" i="7"/>
  <c r="W488" i="7"/>
  <c r="W487" i="7"/>
  <c r="W507" i="7"/>
  <c r="W371" i="7"/>
  <c r="W356" i="7"/>
  <c r="W355" i="7"/>
  <c r="W354" i="7"/>
  <c r="W353" i="7"/>
  <c r="W352" i="7"/>
  <c r="W351" i="7"/>
  <c r="W35" i="7"/>
  <c r="V515" i="7"/>
  <c r="V372" i="7"/>
  <c r="V513" i="7"/>
  <c r="V521" i="7"/>
  <c r="V514" i="7"/>
  <c r="V518" i="7"/>
  <c r="V538" i="7"/>
  <c r="V542" i="7"/>
  <c r="V546" i="7"/>
  <c r="V566" i="7"/>
  <c r="V570" i="7"/>
  <c r="V508" i="7"/>
  <c r="V539" i="7"/>
  <c r="V543" i="7"/>
  <c r="V547" i="7"/>
  <c r="V567" i="7"/>
  <c r="V571" i="7"/>
  <c r="V519" i="7"/>
  <c r="V517" i="7"/>
  <c r="V516" i="7"/>
  <c r="V520" i="7"/>
  <c r="V540" i="7"/>
  <c r="V544" i="7"/>
  <c r="V564" i="7"/>
  <c r="V568" i="7"/>
  <c r="V572" i="7"/>
  <c r="V541" i="7"/>
  <c r="V545" i="7"/>
  <c r="V565" i="7"/>
  <c r="V569" i="7"/>
  <c r="V573" i="7"/>
  <c r="U108" i="7"/>
  <c r="AB99" i="7" l="1"/>
  <c r="AC58" i="7"/>
  <c r="AC501" i="7"/>
  <c r="AC365" i="7"/>
  <c r="AC666" i="7"/>
  <c r="AC700" i="7"/>
  <c r="AC661" i="7"/>
  <c r="AC611" i="7"/>
  <c r="AC605" i="7"/>
  <c r="AC651" i="7"/>
  <c r="AC647" i="7"/>
  <c r="AC643" i="7"/>
  <c r="AC639" i="7"/>
  <c r="AC36" i="7"/>
  <c r="AC40" i="7"/>
  <c r="AC33" i="7"/>
  <c r="AC673" i="7"/>
  <c r="AD668" i="7"/>
  <c r="V512" i="7"/>
  <c r="AC783" i="7"/>
  <c r="AC781" i="7"/>
  <c r="AC779" i="7"/>
  <c r="AC777" i="7"/>
  <c r="AC775" i="7"/>
  <c r="AC752" i="7"/>
  <c r="AC782" i="7"/>
  <c r="AC778" i="7"/>
  <c r="AC784" i="7"/>
  <c r="AC776" i="7"/>
  <c r="AC743" i="7"/>
  <c r="AC780" i="7"/>
  <c r="AC750" i="7"/>
  <c r="AC748" i="7"/>
  <c r="AC746" i="7"/>
  <c r="AC751" i="7"/>
  <c r="AC749" i="7"/>
  <c r="AC747" i="7"/>
  <c r="AC745" i="7"/>
  <c r="AC744" i="7"/>
  <c r="AC717" i="7"/>
  <c r="AC715" i="7"/>
  <c r="AC713" i="7"/>
  <c r="AC711" i="7"/>
  <c r="AC718" i="7"/>
  <c r="AC720" i="7"/>
  <c r="AC719" i="7"/>
  <c r="AC716" i="7"/>
  <c r="AC714" i="7"/>
  <c r="AC712" i="7"/>
  <c r="AC59" i="7"/>
  <c r="AC26" i="7"/>
  <c r="W667" i="7"/>
  <c r="W669" i="7" s="1"/>
  <c r="X694" i="7"/>
  <c r="X665" i="7"/>
  <c r="W277" i="7"/>
  <c r="W240" i="7"/>
  <c r="W78" i="7"/>
  <c r="W97" i="7"/>
  <c r="V108" i="7"/>
  <c r="W376" i="7"/>
  <c r="W37" i="7"/>
  <c r="W753" i="7"/>
  <c r="W738" i="7" s="1"/>
  <c r="W106" i="7" s="1"/>
  <c r="W721" i="7"/>
  <c r="W706" i="7" s="1"/>
  <c r="W105" i="7" s="1"/>
  <c r="W518" i="7"/>
  <c r="W520" i="7"/>
  <c r="W515" i="7"/>
  <c r="W519" i="7"/>
  <c r="W539" i="7"/>
  <c r="W543" i="7"/>
  <c r="W547" i="7"/>
  <c r="W567" i="7"/>
  <c r="W571" i="7"/>
  <c r="W540" i="7"/>
  <c r="W544" i="7"/>
  <c r="W564" i="7"/>
  <c r="W568" i="7"/>
  <c r="W572" i="7"/>
  <c r="X686" i="7"/>
  <c r="W785" i="7"/>
  <c r="W770" i="7" s="1"/>
  <c r="W107" i="7" s="1"/>
  <c r="X796" i="7"/>
  <c r="X795" i="7"/>
  <c r="X793" i="7"/>
  <c r="X792" i="7"/>
  <c r="X790" i="7"/>
  <c r="X789" i="7"/>
  <c r="X787" i="7"/>
  <c r="X436" i="7"/>
  <c r="X435" i="7"/>
  <c r="X434" i="7"/>
  <c r="X433" i="7"/>
  <c r="X432" i="7"/>
  <c r="X430" i="7"/>
  <c r="X429" i="7"/>
  <c r="X428" i="7"/>
  <c r="X427" i="7"/>
  <c r="X764" i="7"/>
  <c r="X763" i="7"/>
  <c r="X762" i="7"/>
  <c r="X761" i="7"/>
  <c r="X760" i="7"/>
  <c r="X759" i="7"/>
  <c r="X758" i="7"/>
  <c r="X757" i="7"/>
  <c r="X755" i="7"/>
  <c r="X410" i="7"/>
  <c r="X409" i="7"/>
  <c r="X408" i="7"/>
  <c r="X407" i="7"/>
  <c r="X406" i="7"/>
  <c r="X405" i="7"/>
  <c r="X404" i="7"/>
  <c r="X403" i="7"/>
  <c r="X402" i="7"/>
  <c r="X401" i="7"/>
  <c r="X732" i="7"/>
  <c r="X731" i="7"/>
  <c r="X730" i="7"/>
  <c r="X729" i="7"/>
  <c r="X728" i="7"/>
  <c r="X727" i="7"/>
  <c r="X726" i="7"/>
  <c r="X725" i="7"/>
  <c r="X723" i="7"/>
  <c r="X385" i="7"/>
  <c r="X384" i="7"/>
  <c r="X383" i="7"/>
  <c r="X382" i="7"/>
  <c r="X381" i="7"/>
  <c r="X380" i="7"/>
  <c r="X379" i="7"/>
  <c r="X378" i="7"/>
  <c r="X377" i="7"/>
  <c r="X612" i="7"/>
  <c r="X606" i="7"/>
  <c r="X507" i="7"/>
  <c r="X492" i="7"/>
  <c r="X491" i="7"/>
  <c r="X490" i="7"/>
  <c r="X489" i="7"/>
  <c r="X488" i="7"/>
  <c r="X487" i="7"/>
  <c r="X431" i="7"/>
  <c r="X356" i="7"/>
  <c r="X355" i="7"/>
  <c r="X354" i="7"/>
  <c r="X353" i="7"/>
  <c r="X352" i="7"/>
  <c r="X351" i="7"/>
  <c r="X371" i="7"/>
  <c r="X35" i="7"/>
  <c r="W372" i="7"/>
  <c r="W514" i="7"/>
  <c r="W516" i="7"/>
  <c r="W513" i="7"/>
  <c r="W517" i="7"/>
  <c r="W521" i="7"/>
  <c r="W541" i="7"/>
  <c r="W545" i="7"/>
  <c r="W565" i="7"/>
  <c r="W569" i="7"/>
  <c r="W573" i="7"/>
  <c r="W538" i="7"/>
  <c r="W542" i="7"/>
  <c r="W546" i="7"/>
  <c r="W566" i="7"/>
  <c r="W570" i="7"/>
  <c r="W508" i="7"/>
  <c r="AD58" i="7" l="1"/>
  <c r="AD501" i="7"/>
  <c r="AD365" i="7"/>
  <c r="AC99" i="7"/>
  <c r="AD666" i="7"/>
  <c r="AD700" i="7"/>
  <c r="AD661" i="7"/>
  <c r="AD651" i="7"/>
  <c r="AD647" i="7"/>
  <c r="AD643" i="7"/>
  <c r="AD639" i="7"/>
  <c r="AD611" i="7"/>
  <c r="AD605" i="7"/>
  <c r="AD36" i="7"/>
  <c r="AD40" i="7"/>
  <c r="AD33" i="7"/>
  <c r="AD673" i="7"/>
  <c r="AE668" i="7"/>
  <c r="W512" i="7"/>
  <c r="AD783" i="7"/>
  <c r="AD781" i="7"/>
  <c r="AD779" i="7"/>
  <c r="AD777" i="7"/>
  <c r="AD776" i="7"/>
  <c r="AD751" i="7"/>
  <c r="AD750" i="7"/>
  <c r="AD749" i="7"/>
  <c r="AD748" i="7"/>
  <c r="AD747" i="7"/>
  <c r="AD746" i="7"/>
  <c r="AD745" i="7"/>
  <c r="AD744" i="7"/>
  <c r="AD743" i="7"/>
  <c r="AD720" i="7"/>
  <c r="AD719" i="7"/>
  <c r="AD718" i="7"/>
  <c r="AD780" i="7"/>
  <c r="AD775" i="7"/>
  <c r="AD782" i="7"/>
  <c r="AD784" i="7"/>
  <c r="AD778" i="7"/>
  <c r="AD752" i="7"/>
  <c r="AD717" i="7"/>
  <c r="AD715" i="7"/>
  <c r="AD713" i="7"/>
  <c r="AD711" i="7"/>
  <c r="AD716" i="7"/>
  <c r="AD714" i="7"/>
  <c r="AD712" i="7"/>
  <c r="AD59" i="7"/>
  <c r="AD26" i="7"/>
  <c r="X667" i="7"/>
  <c r="X669" i="7" s="1"/>
  <c r="Y694" i="7"/>
  <c r="Y665" i="7"/>
  <c r="X277" i="7"/>
  <c r="X240" i="7"/>
  <c r="X78" i="7"/>
  <c r="X376" i="7"/>
  <c r="W108" i="7"/>
  <c r="X517" i="7"/>
  <c r="X372" i="7"/>
  <c r="X515" i="7"/>
  <c r="X516" i="7"/>
  <c r="X520" i="7"/>
  <c r="X540" i="7"/>
  <c r="X544" i="7"/>
  <c r="X564" i="7"/>
  <c r="X568" i="7"/>
  <c r="X572" i="7"/>
  <c r="X541" i="7"/>
  <c r="X545" i="7"/>
  <c r="X565" i="7"/>
  <c r="X569" i="7"/>
  <c r="X573" i="7"/>
  <c r="Y686" i="7"/>
  <c r="X37" i="7"/>
  <c r="X97" i="7"/>
  <c r="X721" i="7"/>
  <c r="X706" i="7" s="1"/>
  <c r="X105" i="7" s="1"/>
  <c r="X753" i="7"/>
  <c r="X738" i="7" s="1"/>
  <c r="X106" i="7" s="1"/>
  <c r="X785" i="7"/>
  <c r="X770" i="7" s="1"/>
  <c r="X107" i="7" s="1"/>
  <c r="Y796" i="7"/>
  <c r="Y795" i="7"/>
  <c r="Y793" i="7"/>
  <c r="Y792" i="7"/>
  <c r="Y790" i="7"/>
  <c r="Y789" i="7"/>
  <c r="Y436" i="7"/>
  <c r="Y435" i="7"/>
  <c r="Y434" i="7"/>
  <c r="Y433" i="7"/>
  <c r="Y432" i="7"/>
  <c r="Y431" i="7"/>
  <c r="Y430" i="7"/>
  <c r="Y429" i="7"/>
  <c r="Y787" i="7"/>
  <c r="Y428" i="7"/>
  <c r="Y410" i="7"/>
  <c r="Y409" i="7"/>
  <c r="Y408" i="7"/>
  <c r="Y407" i="7"/>
  <c r="Y406" i="7"/>
  <c r="Y405" i="7"/>
  <c r="Y404" i="7"/>
  <c r="Y427" i="7"/>
  <c r="Y764" i="7"/>
  <c r="Y763" i="7"/>
  <c r="Y762" i="7"/>
  <c r="Y761" i="7"/>
  <c r="Y760" i="7"/>
  <c r="Y759" i="7"/>
  <c r="Y758" i="7"/>
  <c r="Y757" i="7"/>
  <c r="Y755" i="7"/>
  <c r="Y403" i="7"/>
  <c r="Y385" i="7"/>
  <c r="Y384" i="7"/>
  <c r="Y383" i="7"/>
  <c r="Y382" i="7"/>
  <c r="Y381" i="7"/>
  <c r="Y380" i="7"/>
  <c r="Y402" i="7"/>
  <c r="Y401" i="7"/>
  <c r="Y732" i="7"/>
  <c r="Y731" i="7"/>
  <c r="Y730" i="7"/>
  <c r="Y729" i="7"/>
  <c r="Y728" i="7"/>
  <c r="Y727" i="7"/>
  <c r="Y726" i="7"/>
  <c r="Y725" i="7"/>
  <c r="Y723" i="7"/>
  <c r="Y379" i="7"/>
  <c r="Y378" i="7"/>
  <c r="Y377" i="7"/>
  <c r="Y612" i="7"/>
  <c r="Y606" i="7"/>
  <c r="Y492" i="7"/>
  <c r="Y491" i="7"/>
  <c r="Y490" i="7"/>
  <c r="Y489" i="7"/>
  <c r="Y488" i="7"/>
  <c r="Y487" i="7"/>
  <c r="Y507" i="7"/>
  <c r="Y371" i="7"/>
  <c r="Y356" i="7"/>
  <c r="Y355" i="7"/>
  <c r="Y354" i="7"/>
  <c r="Y353" i="7"/>
  <c r="Y352" i="7"/>
  <c r="Y351" i="7"/>
  <c r="Y35" i="7"/>
  <c r="X513" i="7"/>
  <c r="X521" i="7"/>
  <c r="X519" i="7"/>
  <c r="X514" i="7"/>
  <c r="X518" i="7"/>
  <c r="X538" i="7"/>
  <c r="X542" i="7"/>
  <c r="X546" i="7"/>
  <c r="X566" i="7"/>
  <c r="X570" i="7"/>
  <c r="X508" i="7"/>
  <c r="X539" i="7"/>
  <c r="X543" i="7"/>
  <c r="X547" i="7"/>
  <c r="X567" i="7"/>
  <c r="X571" i="7"/>
  <c r="AD99" i="7" l="1"/>
  <c r="AE58" i="7"/>
  <c r="AE501" i="7"/>
  <c r="AE365" i="7"/>
  <c r="AE666" i="7"/>
  <c r="AE700" i="7"/>
  <c r="AE661" i="7"/>
  <c r="AE611" i="7"/>
  <c r="AE605" i="7"/>
  <c r="AE651" i="7"/>
  <c r="AE647" i="7"/>
  <c r="AE639" i="7"/>
  <c r="AE643" i="7"/>
  <c r="AE36" i="7"/>
  <c r="AE40" i="7"/>
  <c r="AE33" i="7"/>
  <c r="AE673" i="7"/>
  <c r="AF668" i="7"/>
  <c r="W118" i="7"/>
  <c r="W119" i="7" s="1"/>
  <c r="X512" i="7"/>
  <c r="AE784" i="7"/>
  <c r="AE783" i="7"/>
  <c r="AE782" i="7"/>
  <c r="AE781" i="7"/>
  <c r="AE780" i="7"/>
  <c r="AE779" i="7"/>
  <c r="AE778" i="7"/>
  <c r="AE777" i="7"/>
  <c r="AE776" i="7"/>
  <c r="AE775" i="7"/>
  <c r="AE750" i="7"/>
  <c r="AE748" i="7"/>
  <c r="AE752" i="7"/>
  <c r="AE751" i="7"/>
  <c r="AE749" i="7"/>
  <c r="AE747" i="7"/>
  <c r="AE745" i="7"/>
  <c r="AE743" i="7"/>
  <c r="AE719" i="7"/>
  <c r="AE711" i="7"/>
  <c r="AE746" i="7"/>
  <c r="AE744" i="7"/>
  <c r="AE718" i="7"/>
  <c r="AE716" i="7"/>
  <c r="AE714" i="7"/>
  <c r="AE712" i="7"/>
  <c r="AE720" i="7"/>
  <c r="AE717" i="7"/>
  <c r="AE715" i="7"/>
  <c r="AE713" i="7"/>
  <c r="AE26" i="7"/>
  <c r="AE59" i="7"/>
  <c r="Y667" i="7"/>
  <c r="Y669" i="7" s="1"/>
  <c r="Z694" i="7"/>
  <c r="Y376" i="7"/>
  <c r="Z665" i="7"/>
  <c r="Y277" i="7"/>
  <c r="Y240" i="7"/>
  <c r="Y78" i="7"/>
  <c r="Y785" i="7"/>
  <c r="Y770" i="7" s="1"/>
  <c r="Y107" i="7" s="1"/>
  <c r="Y37" i="7"/>
  <c r="Z796" i="7"/>
  <c r="Z795" i="7"/>
  <c r="Z793" i="7"/>
  <c r="Z792" i="7"/>
  <c r="Z790" i="7"/>
  <c r="Z789" i="7"/>
  <c r="Z787" i="7"/>
  <c r="Z436" i="7"/>
  <c r="Z435" i="7"/>
  <c r="Z434" i="7"/>
  <c r="Z433" i="7"/>
  <c r="Z432" i="7"/>
  <c r="Z431" i="7"/>
  <c r="Z430" i="7"/>
  <c r="Z429" i="7"/>
  <c r="Z428" i="7"/>
  <c r="Z427" i="7"/>
  <c r="Z764" i="7"/>
  <c r="Z763" i="7"/>
  <c r="Z762" i="7"/>
  <c r="Z761" i="7"/>
  <c r="Z760" i="7"/>
  <c r="Z759" i="7"/>
  <c r="Z758" i="7"/>
  <c r="Z757" i="7"/>
  <c r="Z755" i="7"/>
  <c r="Z410" i="7"/>
  <c r="Z409" i="7"/>
  <c r="Z408" i="7"/>
  <c r="Z407" i="7"/>
  <c r="Z406" i="7"/>
  <c r="Z405" i="7"/>
  <c r="Z404" i="7"/>
  <c r="Z403" i="7"/>
  <c r="Z402" i="7"/>
  <c r="Z401" i="7"/>
  <c r="Z732" i="7"/>
  <c r="Z731" i="7"/>
  <c r="Z730" i="7"/>
  <c r="Z729" i="7"/>
  <c r="Z728" i="7"/>
  <c r="Z727" i="7"/>
  <c r="Z726" i="7"/>
  <c r="Z725" i="7"/>
  <c r="Z723" i="7"/>
  <c r="Z385" i="7"/>
  <c r="Z384" i="7"/>
  <c r="Z383" i="7"/>
  <c r="Z382" i="7"/>
  <c r="Z381" i="7"/>
  <c r="Z380" i="7"/>
  <c r="Z379" i="7"/>
  <c r="Z378" i="7"/>
  <c r="Z377" i="7"/>
  <c r="Z612" i="7"/>
  <c r="Z606" i="7"/>
  <c r="Z507" i="7"/>
  <c r="Z492" i="7"/>
  <c r="Z491" i="7"/>
  <c r="Z490" i="7"/>
  <c r="Z489" i="7"/>
  <c r="Z488" i="7"/>
  <c r="Z487" i="7"/>
  <c r="Z356" i="7"/>
  <c r="Z355" i="7"/>
  <c r="Z354" i="7"/>
  <c r="Z353" i="7"/>
  <c r="Z352" i="7"/>
  <c r="Z351" i="7"/>
  <c r="Z371" i="7"/>
  <c r="Z35" i="7"/>
  <c r="Y372" i="7"/>
  <c r="Y520" i="7"/>
  <c r="Y514" i="7"/>
  <c r="Y513" i="7"/>
  <c r="Y517" i="7"/>
  <c r="Y521" i="7"/>
  <c r="Y541" i="7"/>
  <c r="Y545" i="7"/>
  <c r="Y565" i="7"/>
  <c r="Y569" i="7"/>
  <c r="Y573" i="7"/>
  <c r="Y538" i="7"/>
  <c r="Y542" i="7"/>
  <c r="Y546" i="7"/>
  <c r="Y566" i="7"/>
  <c r="Y570" i="7"/>
  <c r="Y508" i="7"/>
  <c r="Y97" i="7"/>
  <c r="Y721" i="7"/>
  <c r="Y706" i="7" s="1"/>
  <c r="Y105" i="7" s="1"/>
  <c r="Y753" i="7"/>
  <c r="Y738" i="7" s="1"/>
  <c r="Y106" i="7" s="1"/>
  <c r="X108" i="7"/>
  <c r="Y516" i="7"/>
  <c r="Y518" i="7"/>
  <c r="Y515" i="7"/>
  <c r="Y519" i="7"/>
  <c r="Y539" i="7"/>
  <c r="Y543" i="7"/>
  <c r="Y547" i="7"/>
  <c r="Y567" i="7"/>
  <c r="Y571" i="7"/>
  <c r="Y540" i="7"/>
  <c r="Y544" i="7"/>
  <c r="Y564" i="7"/>
  <c r="Y568" i="7"/>
  <c r="Y572" i="7"/>
  <c r="Z686" i="7"/>
  <c r="AF58" i="7" l="1"/>
  <c r="AF501" i="7"/>
  <c r="AF365" i="7"/>
  <c r="AE99" i="7"/>
  <c r="AF666" i="7"/>
  <c r="AF700" i="7"/>
  <c r="W686" i="7"/>
  <c r="AF661" i="7"/>
  <c r="AF643" i="7"/>
  <c r="AF611" i="7"/>
  <c r="AF605" i="7"/>
  <c r="AF651" i="7"/>
  <c r="AF647" i="7"/>
  <c r="AF639" i="7"/>
  <c r="AF36" i="7"/>
  <c r="AF40" i="7"/>
  <c r="AF33" i="7"/>
  <c r="AF673" i="7"/>
  <c r="AG668" i="7"/>
  <c r="Y512" i="7"/>
  <c r="AF784" i="7"/>
  <c r="AF782" i="7"/>
  <c r="AF780" i="7"/>
  <c r="AF778" i="7"/>
  <c r="AF776" i="7"/>
  <c r="AF783" i="7"/>
  <c r="AF779" i="7"/>
  <c r="AF775" i="7"/>
  <c r="AF750" i="7"/>
  <c r="AF748" i="7"/>
  <c r="AF746" i="7"/>
  <c r="AF744" i="7"/>
  <c r="AF720" i="7"/>
  <c r="AF781" i="7"/>
  <c r="AF777" i="7"/>
  <c r="AF752" i="7"/>
  <c r="AF751" i="7"/>
  <c r="AF749" i="7"/>
  <c r="AF747" i="7"/>
  <c r="AF717" i="7"/>
  <c r="AF716" i="7"/>
  <c r="AF715" i="7"/>
  <c r="AF714" i="7"/>
  <c r="AF713" i="7"/>
  <c r="AF712" i="7"/>
  <c r="AF711" i="7"/>
  <c r="AF718" i="7"/>
  <c r="AF745" i="7"/>
  <c r="AF719" i="7"/>
  <c r="AF743" i="7"/>
  <c r="AF26" i="7"/>
  <c r="AF59" i="7"/>
  <c r="X118" i="7"/>
  <c r="X119" i="7" s="1"/>
  <c r="Z667" i="7"/>
  <c r="Z669" i="7" s="1"/>
  <c r="Z376" i="7"/>
  <c r="AA665" i="7"/>
  <c r="Z277" i="7"/>
  <c r="Z240" i="7"/>
  <c r="Z78" i="7"/>
  <c r="AA796" i="7"/>
  <c r="AA794" i="7"/>
  <c r="AA793" i="7"/>
  <c r="AA792" i="7"/>
  <c r="AA790" i="7"/>
  <c r="AA789" i="7"/>
  <c r="AA436" i="7"/>
  <c r="AA435" i="7"/>
  <c r="AA434" i="7"/>
  <c r="AA433" i="7"/>
  <c r="AA432" i="7"/>
  <c r="AA431" i="7"/>
  <c r="AA430" i="7"/>
  <c r="AA429" i="7"/>
  <c r="AA787" i="7"/>
  <c r="AA427" i="7"/>
  <c r="AA410" i="7"/>
  <c r="AA409" i="7"/>
  <c r="AA408" i="7"/>
  <c r="AA407" i="7"/>
  <c r="AA406" i="7"/>
  <c r="AA405" i="7"/>
  <c r="AA404" i="7"/>
  <c r="AA428" i="7"/>
  <c r="AA764" i="7"/>
  <c r="AA763" i="7"/>
  <c r="AA762" i="7"/>
  <c r="AA761" i="7"/>
  <c r="AA760" i="7"/>
  <c r="AA759" i="7"/>
  <c r="AA758" i="7"/>
  <c r="AA757" i="7"/>
  <c r="AA755" i="7"/>
  <c r="AA385" i="7"/>
  <c r="AA384" i="7"/>
  <c r="AA383" i="7"/>
  <c r="AA382" i="7"/>
  <c r="AA381" i="7"/>
  <c r="AA380" i="7"/>
  <c r="AA403" i="7"/>
  <c r="AA402" i="7"/>
  <c r="AA401" i="7"/>
  <c r="AA732" i="7"/>
  <c r="AA731" i="7"/>
  <c r="AA730" i="7"/>
  <c r="AA729" i="7"/>
  <c r="AA728" i="7"/>
  <c r="AA727" i="7"/>
  <c r="AA726" i="7"/>
  <c r="AA724" i="7"/>
  <c r="AA723" i="7"/>
  <c r="AA378" i="7"/>
  <c r="AA379" i="7"/>
  <c r="AA377" i="7"/>
  <c r="AA612" i="7"/>
  <c r="AA606" i="7"/>
  <c r="AA492" i="7"/>
  <c r="AA491" i="7"/>
  <c r="AA490" i="7"/>
  <c r="AA489" i="7"/>
  <c r="AA488" i="7"/>
  <c r="AA487" i="7"/>
  <c r="AA507" i="7"/>
  <c r="AA371" i="7"/>
  <c r="AA356" i="7"/>
  <c r="AA355" i="7"/>
  <c r="AA354" i="7"/>
  <c r="AA353" i="7"/>
  <c r="AA352" i="7"/>
  <c r="AA351" i="7"/>
  <c r="AA35" i="7"/>
  <c r="Z519" i="7"/>
  <c r="Z517" i="7"/>
  <c r="Z516" i="7"/>
  <c r="Z520" i="7"/>
  <c r="Z540" i="7"/>
  <c r="Z544" i="7"/>
  <c r="Z564" i="7"/>
  <c r="Z568" i="7"/>
  <c r="Z572" i="7"/>
  <c r="Z541" i="7"/>
  <c r="Z545" i="7"/>
  <c r="Z565" i="7"/>
  <c r="Z569" i="7"/>
  <c r="Z573" i="7"/>
  <c r="AA686" i="7"/>
  <c r="Z37" i="7"/>
  <c r="Z97" i="7"/>
  <c r="Z721" i="7"/>
  <c r="Z706" i="7" s="1"/>
  <c r="Z105" i="7" s="1"/>
  <c r="Z753" i="7"/>
  <c r="Z738" i="7" s="1"/>
  <c r="Z106" i="7" s="1"/>
  <c r="Z785" i="7"/>
  <c r="Z770" i="7" s="1"/>
  <c r="Z107" i="7" s="1"/>
  <c r="Z515" i="7"/>
  <c r="Z372" i="7"/>
  <c r="Z513" i="7"/>
  <c r="Z521" i="7"/>
  <c r="Z514" i="7"/>
  <c r="Z518" i="7"/>
  <c r="Z538" i="7"/>
  <c r="Z542" i="7"/>
  <c r="Z546" i="7"/>
  <c r="Z566" i="7"/>
  <c r="Z570" i="7"/>
  <c r="Z508" i="7"/>
  <c r="Z539" i="7"/>
  <c r="Z543" i="7"/>
  <c r="Z547" i="7"/>
  <c r="Z567" i="7"/>
  <c r="Z571" i="7"/>
  <c r="Y108" i="7"/>
  <c r="AG58" i="7" l="1"/>
  <c r="AG501" i="7"/>
  <c r="AG365" i="7"/>
  <c r="AF99" i="7"/>
  <c r="AG666" i="7"/>
  <c r="AG700" i="7"/>
  <c r="AG661" i="7"/>
  <c r="AG611" i="7"/>
  <c r="AG605" i="7"/>
  <c r="AG651" i="7"/>
  <c r="AG647" i="7"/>
  <c r="AG643" i="7"/>
  <c r="AG639" i="7"/>
  <c r="AG36" i="7"/>
  <c r="AG40" i="7"/>
  <c r="AG33" i="7"/>
  <c r="AG673" i="7"/>
  <c r="AH668" i="7"/>
  <c r="Z118" i="7"/>
  <c r="Z119" i="7" s="1"/>
  <c r="Z512" i="7"/>
  <c r="Y118" i="7"/>
  <c r="Y119" i="7" s="1"/>
  <c r="AG775" i="7"/>
  <c r="AG752" i="7"/>
  <c r="AG784" i="7"/>
  <c r="AG782" i="7"/>
  <c r="AG780" i="7"/>
  <c r="AG778" i="7"/>
  <c r="AG781" i="7"/>
  <c r="AG777" i="7"/>
  <c r="AG751" i="7"/>
  <c r="AG749" i="7"/>
  <c r="AG747" i="7"/>
  <c r="AG783" i="7"/>
  <c r="AG779" i="7"/>
  <c r="AG776" i="7"/>
  <c r="AG750" i="7"/>
  <c r="AG748" i="7"/>
  <c r="AG746" i="7"/>
  <c r="AG744" i="7"/>
  <c r="AG720" i="7"/>
  <c r="AG718" i="7"/>
  <c r="AG745" i="7"/>
  <c r="AG716" i="7"/>
  <c r="AG714" i="7"/>
  <c r="AG712" i="7"/>
  <c r="AG719" i="7"/>
  <c r="AG743" i="7"/>
  <c r="AG717" i="7"/>
  <c r="AG715" i="7"/>
  <c r="AG713" i="7"/>
  <c r="AG711" i="7"/>
  <c r="AG801" i="7"/>
  <c r="AG59" i="7"/>
  <c r="AG26" i="7"/>
  <c r="AA376" i="7"/>
  <c r="AA667" i="7"/>
  <c r="AA669" i="7" s="1"/>
  <c r="AB694" i="7"/>
  <c r="AB665" i="7"/>
  <c r="AA277" i="7"/>
  <c r="AA240" i="7"/>
  <c r="AA78" i="7"/>
  <c r="AA753" i="7"/>
  <c r="AA738" i="7" s="1"/>
  <c r="AA106" i="7" s="1"/>
  <c r="AA721" i="7"/>
  <c r="AA706" i="7" s="1"/>
  <c r="AA105" i="7" s="1"/>
  <c r="AA97" i="7"/>
  <c r="AB796" i="7"/>
  <c r="AB794" i="7"/>
  <c r="AB793" i="7"/>
  <c r="AB791" i="7"/>
  <c r="AB790" i="7"/>
  <c r="AB789" i="7"/>
  <c r="AB787" i="7"/>
  <c r="AB436" i="7"/>
  <c r="AB435" i="7"/>
  <c r="AB434" i="7"/>
  <c r="AB433" i="7"/>
  <c r="AB432" i="7"/>
  <c r="AB431" i="7"/>
  <c r="AB430" i="7"/>
  <c r="AB429" i="7"/>
  <c r="AB428" i="7"/>
  <c r="AB427" i="7"/>
  <c r="AB764" i="7"/>
  <c r="AB763" i="7"/>
  <c r="AB762" i="7"/>
  <c r="AB761" i="7"/>
  <c r="AB760" i="7"/>
  <c r="AB759" i="7"/>
  <c r="AB758" i="7"/>
  <c r="AB757" i="7"/>
  <c r="AB755" i="7"/>
  <c r="AB410" i="7"/>
  <c r="AB409" i="7"/>
  <c r="AB408" i="7"/>
  <c r="AB407" i="7"/>
  <c r="AB406" i="7"/>
  <c r="AB405" i="7"/>
  <c r="AB404" i="7"/>
  <c r="AB403" i="7"/>
  <c r="AB402" i="7"/>
  <c r="AB401" i="7"/>
  <c r="AB732" i="7"/>
  <c r="AB731" i="7"/>
  <c r="AB730" i="7"/>
  <c r="AB729" i="7"/>
  <c r="AB728" i="7"/>
  <c r="AB727" i="7"/>
  <c r="AB726" i="7"/>
  <c r="AB724" i="7"/>
  <c r="AB723" i="7"/>
  <c r="AB385" i="7"/>
  <c r="AB384" i="7"/>
  <c r="AB383" i="7"/>
  <c r="AB382" i="7"/>
  <c r="AB381" i="7"/>
  <c r="AB380" i="7"/>
  <c r="AB379" i="7"/>
  <c r="AB378" i="7"/>
  <c r="AB377" i="7"/>
  <c r="AB376" i="7"/>
  <c r="AB612" i="7"/>
  <c r="AB606" i="7"/>
  <c r="AB507" i="7"/>
  <c r="AB492" i="7"/>
  <c r="AB491" i="7"/>
  <c r="AB490" i="7"/>
  <c r="AB489" i="7"/>
  <c r="AB488" i="7"/>
  <c r="AB487" i="7"/>
  <c r="AB371" i="7"/>
  <c r="AB356" i="7"/>
  <c r="AB355" i="7"/>
  <c r="AB354" i="7"/>
  <c r="AB353" i="7"/>
  <c r="AB352" i="7"/>
  <c r="AB351" i="7"/>
  <c r="AB35" i="7"/>
  <c r="AA518" i="7"/>
  <c r="AA520" i="7"/>
  <c r="AA515" i="7"/>
  <c r="AA519" i="7"/>
  <c r="AA539" i="7"/>
  <c r="AA543" i="7"/>
  <c r="AA547" i="7"/>
  <c r="AA567" i="7"/>
  <c r="AA571" i="7"/>
  <c r="AA540" i="7"/>
  <c r="AA544" i="7"/>
  <c r="AA564" i="7"/>
  <c r="AA568" i="7"/>
  <c r="AA572" i="7"/>
  <c r="AB686" i="7"/>
  <c r="Z108" i="7"/>
  <c r="AA37" i="7"/>
  <c r="AA785" i="7"/>
  <c r="AA770" i="7" s="1"/>
  <c r="AA107" i="7" s="1"/>
  <c r="AA372" i="7"/>
  <c r="AA514" i="7"/>
  <c r="AA516" i="7"/>
  <c r="AA513" i="7"/>
  <c r="AA517" i="7"/>
  <c r="AA521" i="7"/>
  <c r="AA541" i="7"/>
  <c r="AA545" i="7"/>
  <c r="AA565" i="7"/>
  <c r="AA569" i="7"/>
  <c r="AA573" i="7"/>
  <c r="AA538" i="7"/>
  <c r="AA542" i="7"/>
  <c r="AA546" i="7"/>
  <c r="AA566" i="7"/>
  <c r="AA570" i="7"/>
  <c r="AA508" i="7"/>
  <c r="AG99" i="7" l="1"/>
  <c r="AH58" i="7"/>
  <c r="AH501" i="7"/>
  <c r="AH365" i="7"/>
  <c r="AH666" i="7"/>
  <c r="AH700" i="7"/>
  <c r="AH661" i="7"/>
  <c r="AH605" i="7"/>
  <c r="AH643" i="7"/>
  <c r="AH611" i="7"/>
  <c r="AH651" i="7"/>
  <c r="AH647" i="7"/>
  <c r="AH639" i="7"/>
  <c r="AH36" i="7"/>
  <c r="AH40" i="7"/>
  <c r="AH33" i="7"/>
  <c r="AH673" i="7"/>
  <c r="AI668" i="7"/>
  <c r="AA512" i="7"/>
  <c r="AH783" i="7"/>
  <c r="AH781" i="7"/>
  <c r="AH779" i="7"/>
  <c r="AH777" i="7"/>
  <c r="AH784" i="7"/>
  <c r="AH780" i="7"/>
  <c r="AH752" i="7"/>
  <c r="AH751" i="7"/>
  <c r="AH750" i="7"/>
  <c r="AH749" i="7"/>
  <c r="AH748" i="7"/>
  <c r="AH747" i="7"/>
  <c r="AH746" i="7"/>
  <c r="AH745" i="7"/>
  <c r="AH744" i="7"/>
  <c r="AH743" i="7"/>
  <c r="AH720" i="7"/>
  <c r="AH719" i="7"/>
  <c r="AH718" i="7"/>
  <c r="AH782" i="7"/>
  <c r="AH778" i="7"/>
  <c r="AH776" i="7"/>
  <c r="AH775" i="7"/>
  <c r="AH717" i="7"/>
  <c r="AH715" i="7"/>
  <c r="AH713" i="7"/>
  <c r="AH711" i="7"/>
  <c r="AH716" i="7"/>
  <c r="AH714" i="7"/>
  <c r="AH712" i="7"/>
  <c r="AH801" i="7"/>
  <c r="AH59" i="7"/>
  <c r="AH26" i="7"/>
  <c r="AB667" i="7"/>
  <c r="AB669" i="7" s="1"/>
  <c r="AC694" i="7"/>
  <c r="AC665" i="7"/>
  <c r="AB277" i="7"/>
  <c r="AB240" i="7"/>
  <c r="AB78" i="7"/>
  <c r="AA108" i="7"/>
  <c r="AB721" i="7"/>
  <c r="AB706" i="7" s="1"/>
  <c r="AB105" i="7" s="1"/>
  <c r="AB785" i="7"/>
  <c r="AB770" i="7" s="1"/>
  <c r="AB107" i="7" s="1"/>
  <c r="AB37" i="7"/>
  <c r="AB753" i="7"/>
  <c r="AB738" i="7" s="1"/>
  <c r="AB106" i="7" s="1"/>
  <c r="AB97" i="7"/>
  <c r="AC796" i="7"/>
  <c r="AC794" i="7"/>
  <c r="AC793" i="7"/>
  <c r="AC791" i="7"/>
  <c r="AC790" i="7"/>
  <c r="AC789" i="7"/>
  <c r="AC436" i="7"/>
  <c r="AC435" i="7"/>
  <c r="AC434" i="7"/>
  <c r="AC433" i="7"/>
  <c r="AC432" i="7"/>
  <c r="AC431" i="7"/>
  <c r="AC430" i="7"/>
  <c r="AC429" i="7"/>
  <c r="AC787" i="7"/>
  <c r="AC428" i="7"/>
  <c r="AC410" i="7"/>
  <c r="AC409" i="7"/>
  <c r="AC408" i="7"/>
  <c r="AC407" i="7"/>
  <c r="AC406" i="7"/>
  <c r="AC405" i="7"/>
  <c r="AC404" i="7"/>
  <c r="AC427" i="7"/>
  <c r="AC764" i="7"/>
  <c r="AC763" i="7"/>
  <c r="AC762" i="7"/>
  <c r="AC761" i="7"/>
  <c r="AC760" i="7"/>
  <c r="AC759" i="7"/>
  <c r="AC758" i="7"/>
  <c r="AC757" i="7"/>
  <c r="AC755" i="7"/>
  <c r="AC403" i="7"/>
  <c r="AC385" i="7"/>
  <c r="AC384" i="7"/>
  <c r="AC383" i="7"/>
  <c r="AC382" i="7"/>
  <c r="AC381" i="7"/>
  <c r="AC380" i="7"/>
  <c r="AC402" i="7"/>
  <c r="AC401" i="7"/>
  <c r="AC732" i="7"/>
  <c r="AC731" i="7"/>
  <c r="AC730" i="7"/>
  <c r="AC729" i="7"/>
  <c r="AC728" i="7"/>
  <c r="AC727" i="7"/>
  <c r="AC726" i="7"/>
  <c r="AC724" i="7"/>
  <c r="AC723" i="7"/>
  <c r="AC379" i="7"/>
  <c r="AC378" i="7"/>
  <c r="AC377" i="7"/>
  <c r="AC376" i="7"/>
  <c r="AC612" i="7"/>
  <c r="AC606" i="7"/>
  <c r="AC492" i="7"/>
  <c r="AC491" i="7"/>
  <c r="AC490" i="7"/>
  <c r="AC489" i="7"/>
  <c r="AC488" i="7"/>
  <c r="AC487" i="7"/>
  <c r="AC507" i="7"/>
  <c r="AC371" i="7"/>
  <c r="AC356" i="7"/>
  <c r="AC355" i="7"/>
  <c r="AC354" i="7"/>
  <c r="AC353" i="7"/>
  <c r="AC352" i="7"/>
  <c r="AC351" i="7"/>
  <c r="AC35" i="7"/>
  <c r="AB517" i="7"/>
  <c r="AB372" i="7"/>
  <c r="AB515" i="7"/>
  <c r="AB514" i="7"/>
  <c r="AB518" i="7"/>
  <c r="AB538" i="7"/>
  <c r="AB542" i="7"/>
  <c r="AB546" i="7"/>
  <c r="AB566" i="7"/>
  <c r="AB570" i="7"/>
  <c r="AB508" i="7"/>
  <c r="AB539" i="7"/>
  <c r="AB543" i="7"/>
  <c r="AB547" i="7"/>
  <c r="AB567" i="7"/>
  <c r="AB571" i="7"/>
  <c r="AB513" i="7"/>
  <c r="AB521" i="7"/>
  <c r="AB519" i="7"/>
  <c r="AB512" i="7"/>
  <c r="AB516" i="7"/>
  <c r="AB520" i="7"/>
  <c r="AB540" i="7"/>
  <c r="AB544" i="7"/>
  <c r="AB564" i="7"/>
  <c r="AB568" i="7"/>
  <c r="AB572" i="7"/>
  <c r="AB541" i="7"/>
  <c r="AB545" i="7"/>
  <c r="AB565" i="7"/>
  <c r="AB569" i="7"/>
  <c r="AB573" i="7"/>
  <c r="AC686" i="7"/>
  <c r="AI58" i="7" l="1"/>
  <c r="AI501" i="7"/>
  <c r="AI365" i="7"/>
  <c r="AH99" i="7"/>
  <c r="AI666" i="7"/>
  <c r="AI700" i="7"/>
  <c r="AI661" i="7"/>
  <c r="AI611" i="7"/>
  <c r="AI605" i="7"/>
  <c r="AI651" i="7"/>
  <c r="AI647" i="7"/>
  <c r="AI643" i="7"/>
  <c r="AI639" i="7"/>
  <c r="AI36" i="7"/>
  <c r="AI40" i="7"/>
  <c r="AI33" i="7"/>
  <c r="AI673" i="7"/>
  <c r="AJ668" i="7"/>
  <c r="AB118" i="7"/>
  <c r="AB119" i="7" s="1"/>
  <c r="AA118" i="7"/>
  <c r="AA119" i="7" s="1"/>
  <c r="AI784" i="7"/>
  <c r="AI783" i="7"/>
  <c r="AI782" i="7"/>
  <c r="AI781" i="7"/>
  <c r="AI780" i="7"/>
  <c r="AI779" i="7"/>
  <c r="AI778" i="7"/>
  <c r="AI777" i="7"/>
  <c r="AI776" i="7"/>
  <c r="AI751" i="7"/>
  <c r="AI747" i="7"/>
  <c r="AI752" i="7"/>
  <c r="AI775" i="7"/>
  <c r="AI750" i="7"/>
  <c r="AI748" i="7"/>
  <c r="AI746" i="7"/>
  <c r="AI749" i="7"/>
  <c r="AI745" i="7"/>
  <c r="AI743" i="7"/>
  <c r="AI719" i="7"/>
  <c r="AI717" i="7"/>
  <c r="AI715" i="7"/>
  <c r="AI713" i="7"/>
  <c r="AI711" i="7"/>
  <c r="AI720" i="7"/>
  <c r="AI716" i="7"/>
  <c r="AI714" i="7"/>
  <c r="AI712" i="7"/>
  <c r="AI744" i="7"/>
  <c r="AI718" i="7"/>
  <c r="AI801" i="7"/>
  <c r="AI26" i="7"/>
  <c r="AI59" i="7"/>
  <c r="AC667" i="7"/>
  <c r="AC669" i="7" s="1"/>
  <c r="AD694" i="7"/>
  <c r="AD665" i="7"/>
  <c r="AC277" i="7"/>
  <c r="AC240" i="7"/>
  <c r="AC78" i="7"/>
  <c r="AB108" i="7"/>
  <c r="AC785" i="7"/>
  <c r="AC770" i="7" s="1"/>
  <c r="AC107" i="7" s="1"/>
  <c r="AC37" i="7"/>
  <c r="AD795" i="7"/>
  <c r="AD794" i="7"/>
  <c r="AD793" i="7"/>
  <c r="AD791" i="7"/>
  <c r="AD790" i="7"/>
  <c r="AD789" i="7"/>
  <c r="AD787" i="7"/>
  <c r="AD436" i="7"/>
  <c r="AD435" i="7"/>
  <c r="AD434" i="7"/>
  <c r="AD433" i="7"/>
  <c r="AD432" i="7"/>
  <c r="AD431" i="7"/>
  <c r="AD430" i="7"/>
  <c r="AD429" i="7"/>
  <c r="AD428" i="7"/>
  <c r="AD427" i="7"/>
  <c r="AD764" i="7"/>
  <c r="AD763" i="7"/>
  <c r="AD762" i="7"/>
  <c r="AD761" i="7"/>
  <c r="AD760" i="7"/>
  <c r="AD759" i="7"/>
  <c r="AD758" i="7"/>
  <c r="AD757" i="7"/>
  <c r="AD755" i="7"/>
  <c r="AD410" i="7"/>
  <c r="AD409" i="7"/>
  <c r="AD408" i="7"/>
  <c r="AD407" i="7"/>
  <c r="AD406" i="7"/>
  <c r="AD405" i="7"/>
  <c r="AD404" i="7"/>
  <c r="AD403" i="7"/>
  <c r="AD402" i="7"/>
  <c r="AD401" i="7"/>
  <c r="AD732" i="7"/>
  <c r="AD731" i="7"/>
  <c r="AD730" i="7"/>
  <c r="AD729" i="7"/>
  <c r="AD728" i="7"/>
  <c r="AD727" i="7"/>
  <c r="AD726" i="7"/>
  <c r="AD724" i="7"/>
  <c r="AD723" i="7"/>
  <c r="AD385" i="7"/>
  <c r="AD384" i="7"/>
  <c r="AD383" i="7"/>
  <c r="AD382" i="7"/>
  <c r="AD381" i="7"/>
  <c r="AD380" i="7"/>
  <c r="AD379" i="7"/>
  <c r="AD378" i="7"/>
  <c r="AD377" i="7"/>
  <c r="AD376" i="7"/>
  <c r="AD612" i="7"/>
  <c r="AD606" i="7"/>
  <c r="AD507" i="7"/>
  <c r="AD492" i="7"/>
  <c r="AD491" i="7"/>
  <c r="AD490" i="7"/>
  <c r="AD489" i="7"/>
  <c r="AD488" i="7"/>
  <c r="AD487" i="7"/>
  <c r="AD371" i="7"/>
  <c r="AD356" i="7"/>
  <c r="AD355" i="7"/>
  <c r="AD354" i="7"/>
  <c r="AD353" i="7"/>
  <c r="AD352" i="7"/>
  <c r="AD351" i="7"/>
  <c r="AD35" i="7"/>
  <c r="AC372" i="7"/>
  <c r="AC516" i="7"/>
  <c r="AC514" i="7"/>
  <c r="AC513" i="7"/>
  <c r="AC517" i="7"/>
  <c r="AC521" i="7"/>
  <c r="AC541" i="7"/>
  <c r="AC545" i="7"/>
  <c r="AC565" i="7"/>
  <c r="AC569" i="7"/>
  <c r="AC573" i="7"/>
  <c r="AC538" i="7"/>
  <c r="AC542" i="7"/>
  <c r="AC546" i="7"/>
  <c r="AC566" i="7"/>
  <c r="AC570" i="7"/>
  <c r="AC508" i="7"/>
  <c r="AC97" i="7"/>
  <c r="AC721" i="7"/>
  <c r="AC706" i="7" s="1"/>
  <c r="AC105" i="7" s="1"/>
  <c r="AC753" i="7"/>
  <c r="AC738" i="7" s="1"/>
  <c r="AC106" i="7" s="1"/>
  <c r="AC512" i="7"/>
  <c r="AC520" i="7"/>
  <c r="AC518" i="7"/>
  <c r="AC515" i="7"/>
  <c r="AC519" i="7"/>
  <c r="AC539" i="7"/>
  <c r="AC543" i="7"/>
  <c r="AC547" i="7"/>
  <c r="AC567" i="7"/>
  <c r="AC571" i="7"/>
  <c r="AC540" i="7"/>
  <c r="AC544" i="7"/>
  <c r="AC564" i="7"/>
  <c r="AC568" i="7"/>
  <c r="AC572" i="7"/>
  <c r="AD686" i="7"/>
  <c r="AI99" i="7" l="1"/>
  <c r="AJ58" i="7"/>
  <c r="AJ501" i="7"/>
  <c r="AJ365" i="7"/>
  <c r="AJ666" i="7"/>
  <c r="AJ700" i="7"/>
  <c r="AJ661" i="7"/>
  <c r="AJ647" i="7"/>
  <c r="AJ643" i="7"/>
  <c r="AJ639" i="7"/>
  <c r="AJ611" i="7"/>
  <c r="AJ605" i="7"/>
  <c r="AJ651" i="7"/>
  <c r="AJ36" i="7"/>
  <c r="AJ40" i="7"/>
  <c r="AJ33" i="7"/>
  <c r="AJ673" i="7"/>
  <c r="AK668" i="7"/>
  <c r="AJ783" i="7"/>
  <c r="AJ781" i="7"/>
  <c r="AJ779" i="7"/>
  <c r="AJ777" i="7"/>
  <c r="AJ775" i="7"/>
  <c r="AJ782" i="7"/>
  <c r="AJ752" i="7"/>
  <c r="AJ778" i="7"/>
  <c r="AJ776" i="7"/>
  <c r="AJ750" i="7"/>
  <c r="AJ748" i="7"/>
  <c r="AJ784" i="7"/>
  <c r="AJ780" i="7"/>
  <c r="AJ751" i="7"/>
  <c r="AJ749" i="7"/>
  <c r="AJ747" i="7"/>
  <c r="AJ745" i="7"/>
  <c r="AJ743" i="7"/>
  <c r="AJ719" i="7"/>
  <c r="AJ717" i="7"/>
  <c r="AJ716" i="7"/>
  <c r="AJ715" i="7"/>
  <c r="AJ714" i="7"/>
  <c r="AJ713" i="7"/>
  <c r="AJ712" i="7"/>
  <c r="AJ711" i="7"/>
  <c r="AJ720" i="7"/>
  <c r="AJ744" i="7"/>
  <c r="AJ718" i="7"/>
  <c r="AJ746" i="7"/>
  <c r="AJ801" i="7"/>
  <c r="AJ26" i="7"/>
  <c r="AJ59" i="7"/>
  <c r="AD667" i="7"/>
  <c r="AD669" i="7" s="1"/>
  <c r="AE694" i="7"/>
  <c r="AE665" i="7"/>
  <c r="AD277" i="7"/>
  <c r="AD240" i="7"/>
  <c r="AD78" i="7"/>
  <c r="AE795" i="7"/>
  <c r="AE794" i="7"/>
  <c r="AE793" i="7"/>
  <c r="AE791" i="7"/>
  <c r="AE790" i="7"/>
  <c r="AE789" i="7"/>
  <c r="AE787" i="7"/>
  <c r="AE436" i="7"/>
  <c r="AE435" i="7"/>
  <c r="AE434" i="7"/>
  <c r="AE433" i="7"/>
  <c r="AE432" i="7"/>
  <c r="AE431" i="7"/>
  <c r="AE430" i="7"/>
  <c r="AE429" i="7"/>
  <c r="AE427" i="7"/>
  <c r="AE410" i="7"/>
  <c r="AE409" i="7"/>
  <c r="AE408" i="7"/>
  <c r="AE407" i="7"/>
  <c r="AE406" i="7"/>
  <c r="AE405" i="7"/>
  <c r="AE404" i="7"/>
  <c r="AE428" i="7"/>
  <c r="AE764" i="7"/>
  <c r="AE763" i="7"/>
  <c r="AE762" i="7"/>
  <c r="AE761" i="7"/>
  <c r="AE760" i="7"/>
  <c r="AE759" i="7"/>
  <c r="AE758" i="7"/>
  <c r="AE757" i="7"/>
  <c r="AE755" i="7"/>
  <c r="AE385" i="7"/>
  <c r="AE384" i="7"/>
  <c r="AE383" i="7"/>
  <c r="AE382" i="7"/>
  <c r="AE381" i="7"/>
  <c r="AE380" i="7"/>
  <c r="AE403" i="7"/>
  <c r="AE402" i="7"/>
  <c r="AE401" i="7"/>
  <c r="AE732" i="7"/>
  <c r="AE731" i="7"/>
  <c r="AE730" i="7"/>
  <c r="AE729" i="7"/>
  <c r="AE728" i="7"/>
  <c r="AE727" i="7"/>
  <c r="AE726" i="7"/>
  <c r="AE724" i="7"/>
  <c r="AE723" i="7"/>
  <c r="AE378" i="7"/>
  <c r="AE379" i="7"/>
  <c r="AE377" i="7"/>
  <c r="AE376" i="7"/>
  <c r="AE612" i="7"/>
  <c r="AE606" i="7"/>
  <c r="AE492" i="7"/>
  <c r="AE491" i="7"/>
  <c r="AE490" i="7"/>
  <c r="AE489" i="7"/>
  <c r="AE488" i="7"/>
  <c r="AE487" i="7"/>
  <c r="AE507" i="7"/>
  <c r="AE371" i="7"/>
  <c r="AE356" i="7"/>
  <c r="AE355" i="7"/>
  <c r="AE354" i="7"/>
  <c r="AE353" i="7"/>
  <c r="AE352" i="7"/>
  <c r="AE351" i="7"/>
  <c r="AE35" i="7"/>
  <c r="AD515" i="7"/>
  <c r="AD372" i="7"/>
  <c r="AD513" i="7"/>
  <c r="AD521" i="7"/>
  <c r="AD512" i="7"/>
  <c r="AD516" i="7"/>
  <c r="AD520" i="7"/>
  <c r="AD540" i="7"/>
  <c r="AD544" i="7"/>
  <c r="AD564" i="7"/>
  <c r="AD568" i="7"/>
  <c r="AD572" i="7"/>
  <c r="AD541" i="7"/>
  <c r="AD545" i="7"/>
  <c r="AD565" i="7"/>
  <c r="AD569" i="7"/>
  <c r="AD573" i="7"/>
  <c r="AE686" i="7"/>
  <c r="AD37" i="7"/>
  <c r="AD97" i="7"/>
  <c r="AD721" i="7"/>
  <c r="AD706" i="7" s="1"/>
  <c r="AD105" i="7" s="1"/>
  <c r="AD753" i="7"/>
  <c r="AD738" i="7" s="1"/>
  <c r="AD106" i="7" s="1"/>
  <c r="AD785" i="7"/>
  <c r="AD770" i="7" s="1"/>
  <c r="AD107" i="7" s="1"/>
  <c r="AD519" i="7"/>
  <c r="AD517" i="7"/>
  <c r="AD514" i="7"/>
  <c r="AD518" i="7"/>
  <c r="AD538" i="7"/>
  <c r="AD542" i="7"/>
  <c r="AD546" i="7"/>
  <c r="AD566" i="7"/>
  <c r="AD570" i="7"/>
  <c r="AD508" i="7"/>
  <c r="AD539" i="7"/>
  <c r="AD543" i="7"/>
  <c r="AD547" i="7"/>
  <c r="AD567" i="7"/>
  <c r="AD571" i="7"/>
  <c r="AC108" i="7"/>
  <c r="AK58" i="7" l="1"/>
  <c r="AK501" i="7"/>
  <c r="AK365" i="7"/>
  <c r="AJ99" i="7"/>
  <c r="AK666" i="7"/>
  <c r="AK700" i="7"/>
  <c r="AK661" i="7"/>
  <c r="AK611" i="7"/>
  <c r="AK605" i="7"/>
  <c r="AK651" i="7"/>
  <c r="AK647" i="7"/>
  <c r="AK643" i="7"/>
  <c r="AK639" i="7"/>
  <c r="AK36" i="7"/>
  <c r="AK40" i="7"/>
  <c r="AK33" i="7"/>
  <c r="AK673" i="7"/>
  <c r="AL668" i="7"/>
  <c r="AC118" i="7"/>
  <c r="AC119" i="7" s="1"/>
  <c r="AK784" i="7"/>
  <c r="AK782" i="7"/>
  <c r="AK780" i="7"/>
  <c r="AK778" i="7"/>
  <c r="AK776" i="7"/>
  <c r="AK775" i="7"/>
  <c r="AK752" i="7"/>
  <c r="AK781" i="7"/>
  <c r="AK777" i="7"/>
  <c r="AK783" i="7"/>
  <c r="AK779" i="7"/>
  <c r="AK751" i="7"/>
  <c r="AK749" i="7"/>
  <c r="AK747" i="7"/>
  <c r="AK750" i="7"/>
  <c r="AK748" i="7"/>
  <c r="AK746" i="7"/>
  <c r="AK744" i="7"/>
  <c r="AK720" i="7"/>
  <c r="AK743" i="7"/>
  <c r="AK718" i="7"/>
  <c r="AK716" i="7"/>
  <c r="AK714" i="7"/>
  <c r="AK712" i="7"/>
  <c r="AK745" i="7"/>
  <c r="AK719" i="7"/>
  <c r="AK717" i="7"/>
  <c r="AK715" i="7"/>
  <c r="AK713" i="7"/>
  <c r="AK711" i="7"/>
  <c r="AK801" i="7"/>
  <c r="AK59" i="7"/>
  <c r="AK26" i="7"/>
  <c r="AE667" i="7"/>
  <c r="AE669" i="7" s="1"/>
  <c r="AF665" i="7"/>
  <c r="AE277" i="7"/>
  <c r="AE240" i="7"/>
  <c r="AE78" i="7"/>
  <c r="AE721" i="7"/>
  <c r="AE706" i="7" s="1"/>
  <c r="AE105" i="7" s="1"/>
  <c r="AE753" i="7"/>
  <c r="AE738" i="7" s="1"/>
  <c r="AE106" i="7" s="1"/>
  <c r="AE97" i="7"/>
  <c r="AE518" i="7"/>
  <c r="AE512" i="7"/>
  <c r="AE520" i="7"/>
  <c r="AE515" i="7"/>
  <c r="AE519" i="7"/>
  <c r="AE539" i="7"/>
  <c r="AE543" i="7"/>
  <c r="AE547" i="7"/>
  <c r="AE567" i="7"/>
  <c r="AE571" i="7"/>
  <c r="AE540" i="7"/>
  <c r="AE544" i="7"/>
  <c r="AE564" i="7"/>
  <c r="AE568" i="7"/>
  <c r="AE572" i="7"/>
  <c r="AF686" i="7"/>
  <c r="AE37" i="7"/>
  <c r="AE785" i="7"/>
  <c r="AE770" i="7" s="1"/>
  <c r="AE107" i="7" s="1"/>
  <c r="AF795" i="7"/>
  <c r="AF794" i="7"/>
  <c r="AF793" i="7"/>
  <c r="AF791" i="7"/>
  <c r="AF790" i="7"/>
  <c r="AF789" i="7"/>
  <c r="AF787" i="7"/>
  <c r="AF436" i="7"/>
  <c r="AF435" i="7"/>
  <c r="AF434" i="7"/>
  <c r="AF433" i="7"/>
  <c r="AF432" i="7"/>
  <c r="AF431" i="7"/>
  <c r="AF430" i="7"/>
  <c r="AF429" i="7"/>
  <c r="AF428" i="7"/>
  <c r="AF427" i="7"/>
  <c r="AF764" i="7"/>
  <c r="AF763" i="7"/>
  <c r="AF762" i="7"/>
  <c r="AF761" i="7"/>
  <c r="AF760" i="7"/>
  <c r="AF759" i="7"/>
  <c r="AF758" i="7"/>
  <c r="AF757" i="7"/>
  <c r="AF755" i="7"/>
  <c r="AF410" i="7"/>
  <c r="AF409" i="7"/>
  <c r="AF408" i="7"/>
  <c r="AF407" i="7"/>
  <c r="AF406" i="7"/>
  <c r="AF405" i="7"/>
  <c r="AF404" i="7"/>
  <c r="AF403" i="7"/>
  <c r="AF402" i="7"/>
  <c r="AF401" i="7"/>
  <c r="AF732" i="7"/>
  <c r="AF731" i="7"/>
  <c r="AF730" i="7"/>
  <c r="AF729" i="7"/>
  <c r="AF728" i="7"/>
  <c r="AF727" i="7"/>
  <c r="AF726" i="7"/>
  <c r="AF724" i="7"/>
  <c r="AF723" i="7"/>
  <c r="AF385" i="7"/>
  <c r="AF384" i="7"/>
  <c r="AF383" i="7"/>
  <c r="AF382" i="7"/>
  <c r="AF381" i="7"/>
  <c r="AF380" i="7"/>
  <c r="AF379" i="7"/>
  <c r="AF378" i="7"/>
  <c r="AF377" i="7"/>
  <c r="AF376" i="7"/>
  <c r="AF612" i="7"/>
  <c r="AF606" i="7"/>
  <c r="AF507" i="7"/>
  <c r="AF492" i="7"/>
  <c r="AF491" i="7"/>
  <c r="AF490" i="7"/>
  <c r="AF489" i="7"/>
  <c r="AF488" i="7"/>
  <c r="AF487" i="7"/>
  <c r="AF371" i="7"/>
  <c r="AF356" i="7"/>
  <c r="AF355" i="7"/>
  <c r="AF354" i="7"/>
  <c r="AF353" i="7"/>
  <c r="AF352" i="7"/>
  <c r="AF351" i="7"/>
  <c r="AF35" i="7"/>
  <c r="AE372" i="7"/>
  <c r="AE514" i="7"/>
  <c r="AE516" i="7"/>
  <c r="AE513" i="7"/>
  <c r="AE517" i="7"/>
  <c r="AE521" i="7"/>
  <c r="AE541" i="7"/>
  <c r="AE545" i="7"/>
  <c r="AE565" i="7"/>
  <c r="AE569" i="7"/>
  <c r="AE573" i="7"/>
  <c r="AE538" i="7"/>
  <c r="AE542" i="7"/>
  <c r="AE546" i="7"/>
  <c r="AE566" i="7"/>
  <c r="AE570" i="7"/>
  <c r="AE508" i="7"/>
  <c r="AD108" i="7"/>
  <c r="AK99" i="7" l="1"/>
  <c r="AL58" i="7"/>
  <c r="AL501" i="7"/>
  <c r="AL365" i="7"/>
  <c r="AL666" i="7"/>
  <c r="AL700" i="7"/>
  <c r="AL661" i="7"/>
  <c r="AL651" i="7"/>
  <c r="AL647" i="7"/>
  <c r="AL643" i="7"/>
  <c r="AL639" i="7"/>
  <c r="AL611" i="7"/>
  <c r="AL605" i="7"/>
  <c r="AL36" i="7"/>
  <c r="AL40" i="7"/>
  <c r="AL33" i="7"/>
  <c r="AL673" i="7"/>
  <c r="AM668" i="7"/>
  <c r="AE118" i="7"/>
  <c r="AE119" i="7" s="1"/>
  <c r="AD118" i="7"/>
  <c r="AD119" i="7" s="1"/>
  <c r="AL784" i="7"/>
  <c r="AL782" i="7"/>
  <c r="AL780" i="7"/>
  <c r="AL778" i="7"/>
  <c r="AL776" i="7"/>
  <c r="AL751" i="7"/>
  <c r="AL750" i="7"/>
  <c r="AL749" i="7"/>
  <c r="AL748" i="7"/>
  <c r="AL747" i="7"/>
  <c r="AL746" i="7"/>
  <c r="AL745" i="7"/>
  <c r="AL744" i="7"/>
  <c r="AL743" i="7"/>
  <c r="AL720" i="7"/>
  <c r="AL719" i="7"/>
  <c r="AL718" i="7"/>
  <c r="AL783" i="7"/>
  <c r="AL777" i="7"/>
  <c r="AL779" i="7"/>
  <c r="AL775" i="7"/>
  <c r="AL781" i="7"/>
  <c r="AL752" i="7"/>
  <c r="AL716" i="7"/>
  <c r="AL714" i="7"/>
  <c r="AL712" i="7"/>
  <c r="AL717" i="7"/>
  <c r="AL715" i="7"/>
  <c r="AL713" i="7"/>
  <c r="AL711" i="7"/>
  <c r="AL801" i="7"/>
  <c r="AL59" i="7"/>
  <c r="AL26" i="7"/>
  <c r="AF667" i="7"/>
  <c r="AF669" i="7" s="1"/>
  <c r="AG694" i="7"/>
  <c r="C492" i="7"/>
  <c r="C356" i="7"/>
  <c r="AG665" i="7"/>
  <c r="AF277" i="7"/>
  <c r="AF240" i="7"/>
  <c r="AF78" i="7"/>
  <c r="AE108" i="7"/>
  <c r="AF753" i="7"/>
  <c r="AF738" i="7" s="1"/>
  <c r="AF106" i="7" s="1"/>
  <c r="AF37" i="7"/>
  <c r="AF721" i="7"/>
  <c r="AF706" i="7" s="1"/>
  <c r="AF105" i="7" s="1"/>
  <c r="AF785" i="7"/>
  <c r="AF770" i="7" s="1"/>
  <c r="AF107" i="7" s="1"/>
  <c r="AF97" i="7"/>
  <c r="AG796" i="7"/>
  <c r="AG795" i="7"/>
  <c r="AG794" i="7"/>
  <c r="AG792" i="7"/>
  <c r="AG791" i="7"/>
  <c r="AG790" i="7"/>
  <c r="AG789" i="7"/>
  <c r="AG436" i="7"/>
  <c r="AG434" i="7"/>
  <c r="AG433" i="7"/>
  <c r="AG432" i="7"/>
  <c r="AG431" i="7"/>
  <c r="AG430" i="7"/>
  <c r="AG429" i="7"/>
  <c r="AG787" i="7"/>
  <c r="AG428" i="7"/>
  <c r="AG410" i="7"/>
  <c r="AG409" i="7"/>
  <c r="AG408" i="7"/>
  <c r="AG407" i="7"/>
  <c r="AG406" i="7"/>
  <c r="AG405" i="7"/>
  <c r="AG404" i="7"/>
  <c r="AG427" i="7"/>
  <c r="AG764" i="7"/>
  <c r="AG763" i="7"/>
  <c r="AG762" i="7"/>
  <c r="AG761" i="7"/>
  <c r="AG760" i="7"/>
  <c r="AG759" i="7"/>
  <c r="AG758" i="7"/>
  <c r="AG756" i="7"/>
  <c r="AG755" i="7"/>
  <c r="AG403" i="7"/>
  <c r="AG385" i="7"/>
  <c r="AG384" i="7"/>
  <c r="AG383" i="7"/>
  <c r="AG382" i="7"/>
  <c r="AG381" i="7"/>
  <c r="AG380" i="7"/>
  <c r="AG402" i="7"/>
  <c r="AG401" i="7"/>
  <c r="AG732" i="7"/>
  <c r="AG731" i="7"/>
  <c r="AG730" i="7"/>
  <c r="AG729" i="7"/>
  <c r="AG728" i="7"/>
  <c r="AG727" i="7"/>
  <c r="AG726" i="7"/>
  <c r="AG724" i="7"/>
  <c r="AG723" i="7"/>
  <c r="AG379" i="7"/>
  <c r="AG378" i="7"/>
  <c r="AG377" i="7"/>
  <c r="AG376" i="7"/>
  <c r="AG612" i="7"/>
  <c r="AG606" i="7"/>
  <c r="AG492" i="7"/>
  <c r="AG491" i="7"/>
  <c r="AG490" i="7"/>
  <c r="AG489" i="7"/>
  <c r="AG488" i="7"/>
  <c r="AG487" i="7"/>
  <c r="AG435" i="7"/>
  <c r="AG507" i="7"/>
  <c r="AG371" i="7"/>
  <c r="AG356" i="7"/>
  <c r="AG355" i="7"/>
  <c r="AG354" i="7"/>
  <c r="AG353" i="7"/>
  <c r="AG352" i="7"/>
  <c r="AG351" i="7"/>
  <c r="AG35" i="7"/>
  <c r="AF517" i="7"/>
  <c r="AF372" i="7"/>
  <c r="AF515" i="7"/>
  <c r="AF514" i="7"/>
  <c r="AF518" i="7"/>
  <c r="AF538" i="7"/>
  <c r="AF542" i="7"/>
  <c r="AF546" i="7"/>
  <c r="AF566" i="7"/>
  <c r="AF570" i="7"/>
  <c r="AF508" i="7"/>
  <c r="AF539" i="7"/>
  <c r="AF543" i="7"/>
  <c r="AF547" i="7"/>
  <c r="AF567" i="7"/>
  <c r="AF571" i="7"/>
  <c r="AF513" i="7"/>
  <c r="AF521" i="7"/>
  <c r="AF519" i="7"/>
  <c r="AF512" i="7"/>
  <c r="AF516" i="7"/>
  <c r="AF520" i="7"/>
  <c r="AF540" i="7"/>
  <c r="AF544" i="7"/>
  <c r="AF564" i="7"/>
  <c r="AF568" i="7"/>
  <c r="AF572" i="7"/>
  <c r="AF541" i="7"/>
  <c r="AF545" i="7"/>
  <c r="AF565" i="7"/>
  <c r="AF569" i="7"/>
  <c r="AF573" i="7"/>
  <c r="AG686" i="7"/>
  <c r="AM58" i="7" l="1"/>
  <c r="AM501" i="7"/>
  <c r="AM365" i="7"/>
  <c r="AL99" i="7"/>
  <c r="AM666" i="7"/>
  <c r="AM700" i="7"/>
  <c r="AM661" i="7"/>
  <c r="AM605" i="7"/>
  <c r="AM611" i="7"/>
  <c r="AM643" i="7"/>
  <c r="AM651" i="7"/>
  <c r="AM647" i="7"/>
  <c r="AM639" i="7"/>
  <c r="AM36" i="7"/>
  <c r="AM40" i="7"/>
  <c r="AM33" i="7"/>
  <c r="AM673" i="7"/>
  <c r="AN668" i="7"/>
  <c r="AF118" i="7"/>
  <c r="AF119" i="7" s="1"/>
  <c r="AM784" i="7"/>
  <c r="AM783" i="7"/>
  <c r="AM782" i="7"/>
  <c r="AM781" i="7"/>
  <c r="AM780" i="7"/>
  <c r="AM779" i="7"/>
  <c r="AM778" i="7"/>
  <c r="AM777" i="7"/>
  <c r="AM776" i="7"/>
  <c r="AM752" i="7"/>
  <c r="AM775" i="7"/>
  <c r="AM751" i="7"/>
  <c r="AM749" i="7"/>
  <c r="AM747" i="7"/>
  <c r="AM750" i="7"/>
  <c r="AM748" i="7"/>
  <c r="AM746" i="7"/>
  <c r="AM744" i="7"/>
  <c r="AM720" i="7"/>
  <c r="AM718" i="7"/>
  <c r="AM714" i="7"/>
  <c r="AM743" i="7"/>
  <c r="AM717" i="7"/>
  <c r="AM715" i="7"/>
  <c r="AM713" i="7"/>
  <c r="AM711" i="7"/>
  <c r="AM745" i="7"/>
  <c r="AM719" i="7"/>
  <c r="AM716" i="7"/>
  <c r="AM712" i="7"/>
  <c r="AM801" i="7"/>
  <c r="AM26" i="7"/>
  <c r="AM59" i="7"/>
  <c r="AG667" i="7"/>
  <c r="AG669" i="7" s="1"/>
  <c r="AH694" i="7"/>
  <c r="AH665" i="7"/>
  <c r="AG277" i="7"/>
  <c r="AG240" i="7"/>
  <c r="AG78" i="7"/>
  <c r="AG785" i="7"/>
  <c r="AG770" i="7" s="1"/>
  <c r="AG107" i="7" s="1"/>
  <c r="AF108" i="7"/>
  <c r="AH796" i="7"/>
  <c r="AH795" i="7"/>
  <c r="AH794" i="7"/>
  <c r="AH792" i="7"/>
  <c r="AH791" i="7"/>
  <c r="AH790" i="7"/>
  <c r="AH789" i="7"/>
  <c r="AH787" i="7"/>
  <c r="AH436" i="7"/>
  <c r="AH435" i="7"/>
  <c r="AH434" i="7"/>
  <c r="AH433" i="7"/>
  <c r="AH432" i="7"/>
  <c r="AH430" i="7"/>
  <c r="AH429" i="7"/>
  <c r="AH428" i="7"/>
  <c r="AH427" i="7"/>
  <c r="AH764" i="7"/>
  <c r="AH763" i="7"/>
  <c r="AH762" i="7"/>
  <c r="AH761" i="7"/>
  <c r="AH760" i="7"/>
  <c r="AH759" i="7"/>
  <c r="AH758" i="7"/>
  <c r="AH756" i="7"/>
  <c r="AH755" i="7"/>
  <c r="AH410" i="7"/>
  <c r="AH409" i="7"/>
  <c r="AH408" i="7"/>
  <c r="AH407" i="7"/>
  <c r="AH406" i="7"/>
  <c r="AH405" i="7"/>
  <c r="AH404" i="7"/>
  <c r="AH403" i="7"/>
  <c r="AH402" i="7"/>
  <c r="AH401" i="7"/>
  <c r="AH732" i="7"/>
  <c r="AH731" i="7"/>
  <c r="AH730" i="7"/>
  <c r="AH729" i="7"/>
  <c r="AH728" i="7"/>
  <c r="AH727" i="7"/>
  <c r="AH726" i="7"/>
  <c r="AH724" i="7"/>
  <c r="AH723" i="7"/>
  <c r="AH385" i="7"/>
  <c r="AH384" i="7"/>
  <c r="AH383" i="7"/>
  <c r="AH382" i="7"/>
  <c r="AH381" i="7"/>
  <c r="AH380" i="7"/>
  <c r="AH379" i="7"/>
  <c r="AH378" i="7"/>
  <c r="AH377" i="7"/>
  <c r="AH376" i="7"/>
  <c r="AH612" i="7"/>
  <c r="AH606" i="7"/>
  <c r="AH507" i="7"/>
  <c r="AH492" i="7"/>
  <c r="AH491" i="7"/>
  <c r="AH490" i="7"/>
  <c r="AH489" i="7"/>
  <c r="AH488" i="7"/>
  <c r="AH487" i="7"/>
  <c r="AH431" i="7"/>
  <c r="AH371" i="7"/>
  <c r="AH356" i="7"/>
  <c r="AH355" i="7"/>
  <c r="AH354" i="7"/>
  <c r="AH353" i="7"/>
  <c r="AH352" i="7"/>
  <c r="AH351" i="7"/>
  <c r="AH35" i="7"/>
  <c r="AG372" i="7"/>
  <c r="AG516" i="7"/>
  <c r="AG514" i="7"/>
  <c r="AG513" i="7"/>
  <c r="AG517" i="7"/>
  <c r="AG521" i="7"/>
  <c r="AG541" i="7"/>
  <c r="AG545" i="7"/>
  <c r="AG565" i="7"/>
  <c r="AG569" i="7"/>
  <c r="AG573" i="7"/>
  <c r="AG538" i="7"/>
  <c r="AG542" i="7"/>
  <c r="AG546" i="7"/>
  <c r="AG566" i="7"/>
  <c r="AG570" i="7"/>
  <c r="AG508" i="7"/>
  <c r="AG37" i="7"/>
  <c r="AG97" i="7"/>
  <c r="AG721" i="7"/>
  <c r="AG706" i="7" s="1"/>
  <c r="AG105" i="7" s="1"/>
  <c r="AG753" i="7"/>
  <c r="AG738" i="7" s="1"/>
  <c r="AG106" i="7" s="1"/>
  <c r="AG512" i="7"/>
  <c r="AG520" i="7"/>
  <c r="AG518" i="7"/>
  <c r="AG515" i="7"/>
  <c r="AG519" i="7"/>
  <c r="AG539" i="7"/>
  <c r="AG543" i="7"/>
  <c r="AG547" i="7"/>
  <c r="AG567" i="7"/>
  <c r="AG571" i="7"/>
  <c r="AG540" i="7"/>
  <c r="AG544" i="7"/>
  <c r="AG564" i="7"/>
  <c r="AG568" i="7"/>
  <c r="AG572" i="7"/>
  <c r="AH686" i="7"/>
  <c r="AN58" i="7" l="1"/>
  <c r="AN501" i="7"/>
  <c r="AN365" i="7"/>
  <c r="AM99" i="7"/>
  <c r="AN666" i="7"/>
  <c r="AN700" i="7"/>
  <c r="AN661" i="7"/>
  <c r="AN611" i="7"/>
  <c r="AN605" i="7"/>
  <c r="AN651" i="7"/>
  <c r="AN647" i="7"/>
  <c r="AN643" i="7"/>
  <c r="AN639" i="7"/>
  <c r="AN36" i="7"/>
  <c r="AN40" i="7"/>
  <c r="AN33" i="7"/>
  <c r="AN673" i="7"/>
  <c r="AO668" i="7"/>
  <c r="AN783" i="7"/>
  <c r="AN781" i="7"/>
  <c r="AN779" i="7"/>
  <c r="AN777" i="7"/>
  <c r="AN782" i="7"/>
  <c r="AN778" i="7"/>
  <c r="AN776" i="7"/>
  <c r="AN749" i="7"/>
  <c r="AN745" i="7"/>
  <c r="AN743" i="7"/>
  <c r="AN784" i="7"/>
  <c r="AN780" i="7"/>
  <c r="AN752" i="7"/>
  <c r="AN750" i="7"/>
  <c r="AN748" i="7"/>
  <c r="AN746" i="7"/>
  <c r="AN775" i="7"/>
  <c r="AN717" i="7"/>
  <c r="AN716" i="7"/>
  <c r="AN715" i="7"/>
  <c r="AN714" i="7"/>
  <c r="AN713" i="7"/>
  <c r="AN712" i="7"/>
  <c r="AN711" i="7"/>
  <c r="AN751" i="7"/>
  <c r="AN747" i="7"/>
  <c r="AN719" i="7"/>
  <c r="AN718" i="7"/>
  <c r="AN744" i="7"/>
  <c r="AN720" i="7"/>
  <c r="AN801" i="7"/>
  <c r="AN26" i="7"/>
  <c r="AN59" i="7"/>
  <c r="AH667" i="7"/>
  <c r="AH669" i="7" s="1"/>
  <c r="AI694" i="7"/>
  <c r="AI665" i="7"/>
  <c r="AH277" i="7"/>
  <c r="AH240" i="7"/>
  <c r="AH78" i="7"/>
  <c r="AH37" i="7"/>
  <c r="AH721" i="7"/>
  <c r="AH706" i="7" s="1"/>
  <c r="AH105" i="7" s="1"/>
  <c r="AH97" i="7"/>
  <c r="AI796" i="7"/>
  <c r="AI795" i="7"/>
  <c r="AI794" i="7"/>
  <c r="AI792" i="7"/>
  <c r="AI791" i="7"/>
  <c r="AI790" i="7"/>
  <c r="AI789" i="7"/>
  <c r="AI787" i="7"/>
  <c r="AI436" i="7"/>
  <c r="AI435" i="7"/>
  <c r="AI434" i="7"/>
  <c r="AI433" i="7"/>
  <c r="AI432" i="7"/>
  <c r="AI431" i="7"/>
  <c r="AI430" i="7"/>
  <c r="AI429" i="7"/>
  <c r="AI427" i="7"/>
  <c r="AI410" i="7"/>
  <c r="AI409" i="7"/>
  <c r="AI408" i="7"/>
  <c r="AI407" i="7"/>
  <c r="AI406" i="7"/>
  <c r="AI405" i="7"/>
  <c r="AI404" i="7"/>
  <c r="AI428" i="7"/>
  <c r="AI764" i="7"/>
  <c r="AI763" i="7"/>
  <c r="AI762" i="7"/>
  <c r="AI761" i="7"/>
  <c r="AI760" i="7"/>
  <c r="AI759" i="7"/>
  <c r="AI758" i="7"/>
  <c r="AI756" i="7"/>
  <c r="AI755" i="7"/>
  <c r="AI385" i="7"/>
  <c r="AI384" i="7"/>
  <c r="AI383" i="7"/>
  <c r="AI382" i="7"/>
  <c r="AI381" i="7"/>
  <c r="AI380" i="7"/>
  <c r="AI403" i="7"/>
  <c r="AI402" i="7"/>
  <c r="AI401" i="7"/>
  <c r="AI732" i="7"/>
  <c r="AI731" i="7"/>
  <c r="AI730" i="7"/>
  <c r="AI729" i="7"/>
  <c r="AI728" i="7"/>
  <c r="AI727" i="7"/>
  <c r="AI726" i="7"/>
  <c r="AI724" i="7"/>
  <c r="AI723" i="7"/>
  <c r="AI378" i="7"/>
  <c r="AI379" i="7"/>
  <c r="AI377" i="7"/>
  <c r="AI376" i="7"/>
  <c r="AI612" i="7"/>
  <c r="AI606" i="7"/>
  <c r="AI492" i="7"/>
  <c r="AI491" i="7"/>
  <c r="AI490" i="7"/>
  <c r="AI489" i="7"/>
  <c r="AI488" i="7"/>
  <c r="AI487" i="7"/>
  <c r="AI507" i="7"/>
  <c r="AI371" i="7"/>
  <c r="AI356" i="7"/>
  <c r="AI355" i="7"/>
  <c r="AI354" i="7"/>
  <c r="AI353" i="7"/>
  <c r="AI352" i="7"/>
  <c r="AI351" i="7"/>
  <c r="AI35" i="7"/>
  <c r="AH519" i="7"/>
  <c r="AH517" i="7"/>
  <c r="AH514" i="7"/>
  <c r="AH518" i="7"/>
  <c r="AH538" i="7"/>
  <c r="AH542" i="7"/>
  <c r="AH546" i="7"/>
  <c r="AH566" i="7"/>
  <c r="AH570" i="7"/>
  <c r="AH508" i="7"/>
  <c r="AH539" i="7"/>
  <c r="AH543" i="7"/>
  <c r="AH547" i="7"/>
  <c r="AH567" i="7"/>
  <c r="AH571" i="7"/>
  <c r="AG108" i="7"/>
  <c r="AH515" i="7"/>
  <c r="AH372" i="7"/>
  <c r="AH513" i="7"/>
  <c r="AH521" i="7"/>
  <c r="AH512" i="7"/>
  <c r="AH516" i="7"/>
  <c r="AH520" i="7"/>
  <c r="AH540" i="7"/>
  <c r="AH544" i="7"/>
  <c r="AH564" i="7"/>
  <c r="AH568" i="7"/>
  <c r="AH572" i="7"/>
  <c r="AH541" i="7"/>
  <c r="AH545" i="7"/>
  <c r="AH565" i="7"/>
  <c r="AH569" i="7"/>
  <c r="AH573" i="7"/>
  <c r="AI686" i="7"/>
  <c r="AH753" i="7"/>
  <c r="AH738" i="7" s="1"/>
  <c r="AH106" i="7" s="1"/>
  <c r="AH785" i="7"/>
  <c r="AH770" i="7" s="1"/>
  <c r="AH107" i="7" s="1"/>
  <c r="AO58" i="7" l="1"/>
  <c r="AO501" i="7"/>
  <c r="AO365" i="7"/>
  <c r="AN99" i="7"/>
  <c r="AO666" i="7"/>
  <c r="AO700" i="7"/>
  <c r="AO661" i="7"/>
  <c r="AO611" i="7"/>
  <c r="AO605" i="7"/>
  <c r="AO651" i="7"/>
  <c r="AO647" i="7"/>
  <c r="AO643" i="7"/>
  <c r="AO639" i="7"/>
  <c r="AO36" i="7"/>
  <c r="AO40" i="7"/>
  <c r="AO33" i="7"/>
  <c r="AO673" i="7"/>
  <c r="AP668" i="7"/>
  <c r="AG118" i="7"/>
  <c r="AG119" i="7" s="1"/>
  <c r="AO775" i="7"/>
  <c r="AO752" i="7"/>
  <c r="AO783" i="7"/>
  <c r="AO781" i="7"/>
  <c r="AO779" i="7"/>
  <c r="AO777" i="7"/>
  <c r="AO784" i="7"/>
  <c r="AO778" i="7"/>
  <c r="AO780" i="7"/>
  <c r="AO750" i="7"/>
  <c r="AO748" i="7"/>
  <c r="AO782" i="7"/>
  <c r="AO776" i="7"/>
  <c r="AO751" i="7"/>
  <c r="AO749" i="7"/>
  <c r="AO747" i="7"/>
  <c r="AO745" i="7"/>
  <c r="AO743" i="7"/>
  <c r="AO719" i="7"/>
  <c r="AO744" i="7"/>
  <c r="AO717" i="7"/>
  <c r="AO715" i="7"/>
  <c r="AO713" i="7"/>
  <c r="AO711" i="7"/>
  <c r="AO746" i="7"/>
  <c r="AO720" i="7"/>
  <c r="AO716" i="7"/>
  <c r="AO714" i="7"/>
  <c r="AO712" i="7"/>
  <c r="AO718" i="7"/>
  <c r="AO801" i="7"/>
  <c r="AO59" i="7"/>
  <c r="AO26" i="7"/>
  <c r="AI667" i="7"/>
  <c r="AI669" i="7" s="1"/>
  <c r="AJ694" i="7"/>
  <c r="AJ665" i="7"/>
  <c r="AI277" i="7"/>
  <c r="AI240" i="7"/>
  <c r="AI78" i="7"/>
  <c r="AH108" i="7"/>
  <c r="AJ796" i="7"/>
  <c r="AJ795" i="7"/>
  <c r="AJ794" i="7"/>
  <c r="AJ792" i="7"/>
  <c r="AJ791" i="7"/>
  <c r="AJ790" i="7"/>
  <c r="AJ789" i="7"/>
  <c r="AJ787" i="7"/>
  <c r="AJ436" i="7"/>
  <c r="AJ435" i="7"/>
  <c r="AJ434" i="7"/>
  <c r="AJ433" i="7"/>
  <c r="AJ432" i="7"/>
  <c r="AJ431" i="7"/>
  <c r="AJ430" i="7"/>
  <c r="AJ429" i="7"/>
  <c r="AJ428" i="7"/>
  <c r="AJ764" i="7"/>
  <c r="AJ763" i="7"/>
  <c r="AJ762" i="7"/>
  <c r="AJ761" i="7"/>
  <c r="AJ760" i="7"/>
  <c r="AJ759" i="7"/>
  <c r="AJ758" i="7"/>
  <c r="AJ756" i="7"/>
  <c r="AJ755" i="7"/>
  <c r="AJ410" i="7"/>
  <c r="AJ409" i="7"/>
  <c r="AJ408" i="7"/>
  <c r="AJ407" i="7"/>
  <c r="AJ406" i="7"/>
  <c r="AJ405" i="7"/>
  <c r="AJ404" i="7"/>
  <c r="AJ403" i="7"/>
  <c r="AJ402" i="7"/>
  <c r="AJ401" i="7"/>
  <c r="AJ732" i="7"/>
  <c r="AJ731" i="7"/>
  <c r="AJ730" i="7"/>
  <c r="AJ729" i="7"/>
  <c r="AJ728" i="7"/>
  <c r="AJ727" i="7"/>
  <c r="AJ726" i="7"/>
  <c r="AJ724" i="7"/>
  <c r="AJ723" i="7"/>
  <c r="AJ385" i="7"/>
  <c r="AJ384" i="7"/>
  <c r="AJ383" i="7"/>
  <c r="AJ382" i="7"/>
  <c r="AJ381" i="7"/>
  <c r="AJ380" i="7"/>
  <c r="AJ379" i="7"/>
  <c r="AJ378" i="7"/>
  <c r="AJ377" i="7"/>
  <c r="AJ376" i="7"/>
  <c r="AJ612" i="7"/>
  <c r="AJ606" i="7"/>
  <c r="AJ507" i="7"/>
  <c r="AJ492" i="7"/>
  <c r="AJ491" i="7"/>
  <c r="AJ490" i="7"/>
  <c r="AJ489" i="7"/>
  <c r="AJ488" i="7"/>
  <c r="AJ487" i="7"/>
  <c r="AJ427" i="7"/>
  <c r="AJ371" i="7"/>
  <c r="AJ356" i="7"/>
  <c r="AJ355" i="7"/>
  <c r="AJ354" i="7"/>
  <c r="AJ353" i="7"/>
  <c r="AJ352" i="7"/>
  <c r="AJ351" i="7"/>
  <c r="AJ35" i="7"/>
  <c r="AI372" i="7"/>
  <c r="AI514" i="7"/>
  <c r="AI516" i="7"/>
  <c r="AI513" i="7"/>
  <c r="AI517" i="7"/>
  <c r="AI521" i="7"/>
  <c r="AI541" i="7"/>
  <c r="AI545" i="7"/>
  <c r="AI565" i="7"/>
  <c r="AI569" i="7"/>
  <c r="AI573" i="7"/>
  <c r="AI538" i="7"/>
  <c r="AI542" i="7"/>
  <c r="AI546" i="7"/>
  <c r="AI566" i="7"/>
  <c r="AI570" i="7"/>
  <c r="AI508" i="7"/>
  <c r="AI37" i="7"/>
  <c r="AI97" i="7"/>
  <c r="AI721" i="7"/>
  <c r="AI706" i="7" s="1"/>
  <c r="AI105" i="7" s="1"/>
  <c r="AI753" i="7"/>
  <c r="AI738" i="7" s="1"/>
  <c r="AI106" i="7" s="1"/>
  <c r="AI518" i="7"/>
  <c r="AI512" i="7"/>
  <c r="AI520" i="7"/>
  <c r="AI515" i="7"/>
  <c r="AI519" i="7"/>
  <c r="AI539" i="7"/>
  <c r="AI543" i="7"/>
  <c r="AI547" i="7"/>
  <c r="AI567" i="7"/>
  <c r="AI571" i="7"/>
  <c r="AI540" i="7"/>
  <c r="AI544" i="7"/>
  <c r="AI564" i="7"/>
  <c r="AI568" i="7"/>
  <c r="AI572" i="7"/>
  <c r="AJ686" i="7"/>
  <c r="AI785" i="7"/>
  <c r="AI770" i="7" s="1"/>
  <c r="AI107" i="7" s="1"/>
  <c r="AO99" i="7" l="1"/>
  <c r="AP58" i="7"/>
  <c r="AP501" i="7"/>
  <c r="AP365" i="7"/>
  <c r="AP666" i="7"/>
  <c r="AP700" i="7"/>
  <c r="AP661" i="7"/>
  <c r="AP611" i="7"/>
  <c r="AP647" i="7"/>
  <c r="AP643" i="7"/>
  <c r="AP639" i="7"/>
  <c r="AP605" i="7"/>
  <c r="AP651" i="7"/>
  <c r="AP36" i="7"/>
  <c r="AP40" i="7"/>
  <c r="AP33" i="7"/>
  <c r="AP673" i="7"/>
  <c r="AH118" i="7"/>
  <c r="AH119" i="7" s="1"/>
  <c r="AP784" i="7"/>
  <c r="AP782" i="7"/>
  <c r="AP780" i="7"/>
  <c r="AP778" i="7"/>
  <c r="AP776" i="7"/>
  <c r="AP783" i="7"/>
  <c r="AP779" i="7"/>
  <c r="AP775" i="7"/>
  <c r="AP751" i="7"/>
  <c r="AP750" i="7"/>
  <c r="AP749" i="7"/>
  <c r="AP748" i="7"/>
  <c r="AP747" i="7"/>
  <c r="AP746" i="7"/>
  <c r="AP745" i="7"/>
  <c r="AP744" i="7"/>
  <c r="AP743" i="7"/>
  <c r="AP720" i="7"/>
  <c r="AP719" i="7"/>
  <c r="AP718" i="7"/>
  <c r="AP752" i="7"/>
  <c r="AP781" i="7"/>
  <c r="AP777" i="7"/>
  <c r="AP716" i="7"/>
  <c r="AP714" i="7"/>
  <c r="AP712" i="7"/>
  <c r="AP717" i="7"/>
  <c r="AP715" i="7"/>
  <c r="AP713" i="7"/>
  <c r="AP711" i="7"/>
  <c r="AP801" i="7"/>
  <c r="AP59" i="7"/>
  <c r="AP26" i="7"/>
  <c r="AJ667" i="7"/>
  <c r="AJ669" i="7" s="1"/>
  <c r="AK694" i="7"/>
  <c r="AK665" i="7"/>
  <c r="AJ277" i="7"/>
  <c r="AJ240" i="7"/>
  <c r="AJ78" i="7"/>
  <c r="AK796" i="7"/>
  <c r="AK795" i="7"/>
  <c r="AK794" i="7"/>
  <c r="AK792" i="7"/>
  <c r="AK791" i="7"/>
  <c r="AK790" i="7"/>
  <c r="AK789" i="7"/>
  <c r="AK436" i="7"/>
  <c r="AK434" i="7"/>
  <c r="AK433" i="7"/>
  <c r="AK432" i="7"/>
  <c r="AK431" i="7"/>
  <c r="AK430" i="7"/>
  <c r="AK429" i="7"/>
  <c r="AK787" i="7"/>
  <c r="AK428" i="7"/>
  <c r="AK410" i="7"/>
  <c r="AK409" i="7"/>
  <c r="AK408" i="7"/>
  <c r="AK407" i="7"/>
  <c r="AK406" i="7"/>
  <c r="AK405" i="7"/>
  <c r="AK404" i="7"/>
  <c r="AK427" i="7"/>
  <c r="AK764" i="7"/>
  <c r="AK763" i="7"/>
  <c r="AK762" i="7"/>
  <c r="AK761" i="7"/>
  <c r="AK760" i="7"/>
  <c r="AK759" i="7"/>
  <c r="AK758" i="7"/>
  <c r="AK756" i="7"/>
  <c r="AK755" i="7"/>
  <c r="AK403" i="7"/>
  <c r="AK385" i="7"/>
  <c r="AK384" i="7"/>
  <c r="AK383" i="7"/>
  <c r="AK382" i="7"/>
  <c r="AK381" i="7"/>
  <c r="AK380" i="7"/>
  <c r="AK402" i="7"/>
  <c r="AK401" i="7"/>
  <c r="AK732" i="7"/>
  <c r="AK731" i="7"/>
  <c r="AK730" i="7"/>
  <c r="AK729" i="7"/>
  <c r="AK728" i="7"/>
  <c r="AK727" i="7"/>
  <c r="AK726" i="7"/>
  <c r="AK724" i="7"/>
  <c r="AK723" i="7"/>
  <c r="AK379" i="7"/>
  <c r="AK378" i="7"/>
  <c r="AK377" i="7"/>
  <c r="AK376" i="7"/>
  <c r="AK612" i="7"/>
  <c r="AK606" i="7"/>
  <c r="AK492" i="7"/>
  <c r="AK491" i="7"/>
  <c r="AK490" i="7"/>
  <c r="AK489" i="7"/>
  <c r="AK488" i="7"/>
  <c r="AK487" i="7"/>
  <c r="AK435" i="7"/>
  <c r="AK507" i="7"/>
  <c r="AK371" i="7"/>
  <c r="AK356" i="7"/>
  <c r="AK355" i="7"/>
  <c r="AK354" i="7"/>
  <c r="AK353" i="7"/>
  <c r="AK352" i="7"/>
  <c r="AK351" i="7"/>
  <c r="AK35" i="7"/>
  <c r="AJ513" i="7"/>
  <c r="AJ521" i="7"/>
  <c r="AJ519" i="7"/>
  <c r="AJ512" i="7"/>
  <c r="AJ516" i="7"/>
  <c r="AJ520" i="7"/>
  <c r="AJ540" i="7"/>
  <c r="AJ544" i="7"/>
  <c r="AJ564" i="7"/>
  <c r="AJ568" i="7"/>
  <c r="AJ572" i="7"/>
  <c r="AJ541" i="7"/>
  <c r="AJ545" i="7"/>
  <c r="AJ565" i="7"/>
  <c r="AJ569" i="7"/>
  <c r="AJ573" i="7"/>
  <c r="AK686" i="7"/>
  <c r="AJ37" i="7"/>
  <c r="AJ97" i="7"/>
  <c r="AJ721" i="7"/>
  <c r="AJ706" i="7" s="1"/>
  <c r="AJ105" i="7" s="1"/>
  <c r="AJ753" i="7"/>
  <c r="AJ738" i="7" s="1"/>
  <c r="AJ106" i="7" s="1"/>
  <c r="AJ785" i="7"/>
  <c r="AJ770" i="7" s="1"/>
  <c r="AJ107" i="7" s="1"/>
  <c r="AJ517" i="7"/>
  <c r="AJ372" i="7"/>
  <c r="AJ515" i="7"/>
  <c r="AJ514" i="7"/>
  <c r="AJ518" i="7"/>
  <c r="AJ538" i="7"/>
  <c r="AJ542" i="7"/>
  <c r="AJ546" i="7"/>
  <c r="AJ566" i="7"/>
  <c r="AJ570" i="7"/>
  <c r="AJ508" i="7"/>
  <c r="AJ539" i="7"/>
  <c r="AJ543" i="7"/>
  <c r="AJ547" i="7"/>
  <c r="AJ567" i="7"/>
  <c r="AJ571" i="7"/>
  <c r="AI108" i="7"/>
  <c r="AP99" i="7" l="1"/>
  <c r="AI118" i="7"/>
  <c r="AI119" i="7" s="1"/>
  <c r="AK667" i="7"/>
  <c r="AK669" i="7" s="1"/>
  <c r="AL694" i="7"/>
  <c r="AL665" i="7"/>
  <c r="AK277" i="7"/>
  <c r="AK240" i="7"/>
  <c r="AK78" i="7"/>
  <c r="AK785" i="7"/>
  <c r="AK770" i="7" s="1"/>
  <c r="AK107" i="7" s="1"/>
  <c r="AK37" i="7"/>
  <c r="AK512" i="7"/>
  <c r="AK520" i="7"/>
  <c r="AK518" i="7"/>
  <c r="AK515" i="7"/>
  <c r="AK519" i="7"/>
  <c r="AK539" i="7"/>
  <c r="AK543" i="7"/>
  <c r="AK547" i="7"/>
  <c r="AK567" i="7"/>
  <c r="AK571" i="7"/>
  <c r="AK540" i="7"/>
  <c r="AK544" i="7"/>
  <c r="AK564" i="7"/>
  <c r="AK568" i="7"/>
  <c r="AK572" i="7"/>
  <c r="AL686" i="7"/>
  <c r="AL796" i="7"/>
  <c r="AL795" i="7"/>
  <c r="AL793" i="7"/>
  <c r="AL792" i="7"/>
  <c r="AL791" i="7"/>
  <c r="AL790" i="7"/>
  <c r="AL789" i="7"/>
  <c r="AL787" i="7"/>
  <c r="AL436" i="7"/>
  <c r="AL434" i="7"/>
  <c r="AL433" i="7"/>
  <c r="AL432" i="7"/>
  <c r="AL431" i="7"/>
  <c r="AL430" i="7"/>
  <c r="AL429" i="7"/>
  <c r="AL428" i="7"/>
  <c r="AL427" i="7"/>
  <c r="AL764" i="7"/>
  <c r="AL763" i="7"/>
  <c r="AL762" i="7"/>
  <c r="AL761" i="7"/>
  <c r="AL760" i="7"/>
  <c r="AL759" i="7"/>
  <c r="AL758" i="7"/>
  <c r="AL756" i="7"/>
  <c r="AL755" i="7"/>
  <c r="AL410" i="7"/>
  <c r="AL409" i="7"/>
  <c r="AL408" i="7"/>
  <c r="AL407" i="7"/>
  <c r="AL406" i="7"/>
  <c r="AL405" i="7"/>
  <c r="AL404" i="7"/>
  <c r="AL403" i="7"/>
  <c r="AL402" i="7"/>
  <c r="AL401" i="7"/>
  <c r="AL732" i="7"/>
  <c r="AL731" i="7"/>
  <c r="AL730" i="7"/>
  <c r="AL729" i="7"/>
  <c r="AL728" i="7"/>
  <c r="AL727" i="7"/>
  <c r="AL726" i="7"/>
  <c r="AL724" i="7"/>
  <c r="AL723" i="7"/>
  <c r="AL385" i="7"/>
  <c r="AL384" i="7"/>
  <c r="AL383" i="7"/>
  <c r="AL382" i="7"/>
  <c r="AL381" i="7"/>
  <c r="AL380" i="7"/>
  <c r="AL379" i="7"/>
  <c r="AL378" i="7"/>
  <c r="AL377" i="7"/>
  <c r="AL376" i="7"/>
  <c r="AL612" i="7"/>
  <c r="AL606" i="7"/>
  <c r="AL507" i="7"/>
  <c r="AL492" i="7"/>
  <c r="AL491" i="7"/>
  <c r="AL490" i="7"/>
  <c r="AL489" i="7"/>
  <c r="AL488" i="7"/>
  <c r="AL487" i="7"/>
  <c r="AL435" i="7"/>
  <c r="AL371" i="7"/>
  <c r="AL356" i="7"/>
  <c r="AL355" i="7"/>
  <c r="AL354" i="7"/>
  <c r="AL353" i="7"/>
  <c r="AL352" i="7"/>
  <c r="AL351" i="7"/>
  <c r="AL35" i="7"/>
  <c r="AK372" i="7"/>
  <c r="AK516" i="7"/>
  <c r="AK514" i="7"/>
  <c r="AK513" i="7"/>
  <c r="AK517" i="7"/>
  <c r="AK521" i="7"/>
  <c r="AK541" i="7"/>
  <c r="AK545" i="7"/>
  <c r="AK565" i="7"/>
  <c r="AK569" i="7"/>
  <c r="AK573" i="7"/>
  <c r="AK538" i="7"/>
  <c r="AK542" i="7"/>
  <c r="AK546" i="7"/>
  <c r="AK566" i="7"/>
  <c r="AK570" i="7"/>
  <c r="AK508" i="7"/>
  <c r="AJ108" i="7"/>
  <c r="AK97" i="7"/>
  <c r="AK721" i="7"/>
  <c r="AK706" i="7" s="1"/>
  <c r="AK105" i="7" s="1"/>
  <c r="AK753" i="7"/>
  <c r="AK738" i="7" s="1"/>
  <c r="AK106" i="7" s="1"/>
  <c r="AJ118" i="7" l="1"/>
  <c r="AJ119" i="7" s="1"/>
  <c r="AL667" i="7"/>
  <c r="AL669" i="7" s="1"/>
  <c r="AM694" i="7"/>
  <c r="AM665" i="7"/>
  <c r="AL277" i="7"/>
  <c r="AL240" i="7"/>
  <c r="AL78" i="7"/>
  <c r="AL721" i="7"/>
  <c r="AL706" i="7" s="1"/>
  <c r="AL105" i="7" s="1"/>
  <c r="AL785" i="7"/>
  <c r="AL770" i="7" s="1"/>
  <c r="AL107" i="7" s="1"/>
  <c r="AL37" i="7"/>
  <c r="AL753" i="7"/>
  <c r="AL738" i="7" s="1"/>
  <c r="AL106" i="7" s="1"/>
  <c r="AL97" i="7"/>
  <c r="AM796" i="7"/>
  <c r="AM795" i="7"/>
  <c r="AM793" i="7"/>
  <c r="AM792" i="7"/>
  <c r="AM791" i="7"/>
  <c r="AM790" i="7"/>
  <c r="AM789" i="7"/>
  <c r="AM787" i="7"/>
  <c r="AM436" i="7"/>
  <c r="AM435" i="7"/>
  <c r="AM434" i="7"/>
  <c r="AM433" i="7"/>
  <c r="AM432" i="7"/>
  <c r="AM431" i="7"/>
  <c r="AM430" i="7"/>
  <c r="AM429" i="7"/>
  <c r="AM427" i="7"/>
  <c r="AM410" i="7"/>
  <c r="AM409" i="7"/>
  <c r="AM408" i="7"/>
  <c r="AM407" i="7"/>
  <c r="AM406" i="7"/>
  <c r="AM405" i="7"/>
  <c r="AM404" i="7"/>
  <c r="AM428" i="7"/>
  <c r="AM764" i="7"/>
  <c r="AM763" i="7"/>
  <c r="AM762" i="7"/>
  <c r="AM761" i="7"/>
  <c r="AM760" i="7"/>
  <c r="AM759" i="7"/>
  <c r="AM758" i="7"/>
  <c r="AM756" i="7"/>
  <c r="AM755" i="7"/>
  <c r="AM385" i="7"/>
  <c r="AM384" i="7"/>
  <c r="AM383" i="7"/>
  <c r="AM382" i="7"/>
  <c r="AM381" i="7"/>
  <c r="AM380" i="7"/>
  <c r="AM403" i="7"/>
  <c r="AM402" i="7"/>
  <c r="AM401" i="7"/>
  <c r="AM732" i="7"/>
  <c r="AM731" i="7"/>
  <c r="AM730" i="7"/>
  <c r="AM729" i="7"/>
  <c r="AM728" i="7"/>
  <c r="AM727" i="7"/>
  <c r="AM725" i="7"/>
  <c r="AM724" i="7"/>
  <c r="AM723" i="7"/>
  <c r="AM378" i="7"/>
  <c r="AM379" i="7"/>
  <c r="AM377" i="7"/>
  <c r="AM376" i="7"/>
  <c r="AM612" i="7"/>
  <c r="AM606" i="7"/>
  <c r="AM492" i="7"/>
  <c r="AM491" i="7"/>
  <c r="AM490" i="7"/>
  <c r="AM489" i="7"/>
  <c r="AM488" i="7"/>
  <c r="AM487" i="7"/>
  <c r="AM507" i="7"/>
  <c r="AM371" i="7"/>
  <c r="AM356" i="7"/>
  <c r="AM355" i="7"/>
  <c r="AM354" i="7"/>
  <c r="AM353" i="7"/>
  <c r="AM352" i="7"/>
  <c r="AM351" i="7"/>
  <c r="AM35" i="7"/>
  <c r="AL519" i="7"/>
  <c r="AL517" i="7"/>
  <c r="AL514" i="7"/>
  <c r="AL518" i="7"/>
  <c r="AL538" i="7"/>
  <c r="AL542" i="7"/>
  <c r="AL546" i="7"/>
  <c r="AL566" i="7"/>
  <c r="AL570" i="7"/>
  <c r="AL508" i="7"/>
  <c r="AL539" i="7"/>
  <c r="AL543" i="7"/>
  <c r="AL547" i="7"/>
  <c r="AL567" i="7"/>
  <c r="AL571" i="7"/>
  <c r="AK108" i="7"/>
  <c r="AL515" i="7"/>
  <c r="AL372" i="7"/>
  <c r="AL513" i="7"/>
  <c r="AL521" i="7"/>
  <c r="AL512" i="7"/>
  <c r="AL516" i="7"/>
  <c r="AL520" i="7"/>
  <c r="AL540" i="7"/>
  <c r="AL544" i="7"/>
  <c r="AL564" i="7"/>
  <c r="AL568" i="7"/>
  <c r="AL572" i="7"/>
  <c r="AL541" i="7"/>
  <c r="AL545" i="7"/>
  <c r="AL565" i="7"/>
  <c r="AL569" i="7"/>
  <c r="AL573" i="7"/>
  <c r="AM686" i="7"/>
  <c r="AK118" i="7" l="1"/>
  <c r="AK119" i="7" s="1"/>
  <c r="AM667" i="7"/>
  <c r="AM669" i="7" s="1"/>
  <c r="AN694" i="7"/>
  <c r="AN665" i="7"/>
  <c r="AM277" i="7"/>
  <c r="AM240" i="7"/>
  <c r="AM78" i="7"/>
  <c r="AL108" i="7"/>
  <c r="AM37" i="7"/>
  <c r="AM721" i="7"/>
  <c r="AM706" i="7" s="1"/>
  <c r="AM105" i="7" s="1"/>
  <c r="AM753" i="7"/>
  <c r="AM738" i="7" s="1"/>
  <c r="AM106" i="7" s="1"/>
  <c r="AM97" i="7"/>
  <c r="AM518" i="7"/>
  <c r="AM512" i="7"/>
  <c r="AM520" i="7"/>
  <c r="AM515" i="7"/>
  <c r="AM519" i="7"/>
  <c r="AM539" i="7"/>
  <c r="AM543" i="7"/>
  <c r="AM547" i="7"/>
  <c r="AM567" i="7"/>
  <c r="AM571" i="7"/>
  <c r="AM540" i="7"/>
  <c r="AM544" i="7"/>
  <c r="AM564" i="7"/>
  <c r="AM568" i="7"/>
  <c r="AM572" i="7"/>
  <c r="AN686" i="7"/>
  <c r="AM785" i="7"/>
  <c r="AM770" i="7" s="1"/>
  <c r="AM107" i="7" s="1"/>
  <c r="AN796" i="7"/>
  <c r="AN795" i="7"/>
  <c r="AN793" i="7"/>
  <c r="AN792" i="7"/>
  <c r="AN791" i="7"/>
  <c r="AN790" i="7"/>
  <c r="AN789" i="7"/>
  <c r="AN787" i="7"/>
  <c r="AN436" i="7"/>
  <c r="AN435" i="7"/>
  <c r="AN434" i="7"/>
  <c r="AN433" i="7"/>
  <c r="AN432" i="7"/>
  <c r="AN431" i="7"/>
  <c r="AN430" i="7"/>
  <c r="AN429" i="7"/>
  <c r="AN428" i="7"/>
  <c r="AN427" i="7"/>
  <c r="AN764" i="7"/>
  <c r="AN763" i="7"/>
  <c r="AN762" i="7"/>
  <c r="AN761" i="7"/>
  <c r="AN760" i="7"/>
  <c r="AN759" i="7"/>
  <c r="AN758" i="7"/>
  <c r="AN756" i="7"/>
  <c r="AN755" i="7"/>
  <c r="AN409" i="7"/>
  <c r="AN408" i="7"/>
  <c r="AN407" i="7"/>
  <c r="AN406" i="7"/>
  <c r="AN405" i="7"/>
  <c r="AN404" i="7"/>
  <c r="AN403" i="7"/>
  <c r="AN402" i="7"/>
  <c r="AN401" i="7"/>
  <c r="AN732" i="7"/>
  <c r="AN731" i="7"/>
  <c r="AN730" i="7"/>
  <c r="AN729" i="7"/>
  <c r="AN728" i="7"/>
  <c r="AN727" i="7"/>
  <c r="AN725" i="7"/>
  <c r="AN724" i="7"/>
  <c r="AN723" i="7"/>
  <c r="AN385" i="7"/>
  <c r="AN384" i="7"/>
  <c r="AN383" i="7"/>
  <c r="AN382" i="7"/>
  <c r="AN381" i="7"/>
  <c r="AN380" i="7"/>
  <c r="AN379" i="7"/>
  <c r="AN378" i="7"/>
  <c r="AN377" i="7"/>
  <c r="AN376" i="7"/>
  <c r="AN612" i="7"/>
  <c r="AN606" i="7"/>
  <c r="AN507" i="7"/>
  <c r="AN410" i="7"/>
  <c r="AN492" i="7"/>
  <c r="AN491" i="7"/>
  <c r="AN490" i="7"/>
  <c r="AN489" i="7"/>
  <c r="AN488" i="7"/>
  <c r="AN487" i="7"/>
  <c r="AN371" i="7"/>
  <c r="AN356" i="7"/>
  <c r="AN355" i="7"/>
  <c r="AN354" i="7"/>
  <c r="AN353" i="7"/>
  <c r="AN352" i="7"/>
  <c r="AN351" i="7"/>
  <c r="AN35" i="7"/>
  <c r="AM372" i="7"/>
  <c r="AM514" i="7"/>
  <c r="AM516" i="7"/>
  <c r="AM513" i="7"/>
  <c r="AM517" i="7"/>
  <c r="AM521" i="7"/>
  <c r="AM541" i="7"/>
  <c r="AM545" i="7"/>
  <c r="AM565" i="7"/>
  <c r="AM569" i="7"/>
  <c r="AM573" i="7"/>
  <c r="AM538" i="7"/>
  <c r="AM542" i="7"/>
  <c r="AM546" i="7"/>
  <c r="AM566" i="7"/>
  <c r="AM570" i="7"/>
  <c r="AM508" i="7"/>
  <c r="AL118" i="7" l="1"/>
  <c r="AL119" i="7" s="1"/>
  <c r="AN667" i="7"/>
  <c r="AN669" i="7" s="1"/>
  <c r="AO694" i="7"/>
  <c r="AO665" i="7"/>
  <c r="AN277" i="7"/>
  <c r="AN240" i="7"/>
  <c r="AN78" i="7"/>
  <c r="AM108" i="7"/>
  <c r="AN517" i="7"/>
  <c r="AN372" i="7"/>
  <c r="AN515" i="7"/>
  <c r="AN514" i="7"/>
  <c r="AN518" i="7"/>
  <c r="AN538" i="7"/>
  <c r="AN542" i="7"/>
  <c r="AN546" i="7"/>
  <c r="AN566" i="7"/>
  <c r="AN570" i="7"/>
  <c r="AN508" i="7"/>
  <c r="AN539" i="7"/>
  <c r="AN543" i="7"/>
  <c r="AN547" i="7"/>
  <c r="AN567" i="7"/>
  <c r="AN571" i="7"/>
  <c r="AO796" i="7"/>
  <c r="AO795" i="7"/>
  <c r="AO793" i="7"/>
  <c r="AO792" i="7"/>
  <c r="AO791" i="7"/>
  <c r="AO790" i="7"/>
  <c r="AO789" i="7"/>
  <c r="AO436" i="7"/>
  <c r="AO434" i="7"/>
  <c r="AO433" i="7"/>
  <c r="AO432" i="7"/>
  <c r="AO431" i="7"/>
  <c r="AO430" i="7"/>
  <c r="AO429" i="7"/>
  <c r="AO787" i="7"/>
  <c r="AO428" i="7"/>
  <c r="AO410" i="7"/>
  <c r="AO409" i="7"/>
  <c r="AO408" i="7"/>
  <c r="AO407" i="7"/>
  <c r="AO406" i="7"/>
  <c r="AO405" i="7"/>
  <c r="AO404" i="7"/>
  <c r="AO427" i="7"/>
  <c r="AO764" i="7"/>
  <c r="AO763" i="7"/>
  <c r="AO762" i="7"/>
  <c r="AO761" i="7"/>
  <c r="AO760" i="7"/>
  <c r="AO759" i="7"/>
  <c r="AO758" i="7"/>
  <c r="AO756" i="7"/>
  <c r="AO755" i="7"/>
  <c r="AO403" i="7"/>
  <c r="AO385" i="7"/>
  <c r="AO384" i="7"/>
  <c r="AO383" i="7"/>
  <c r="AO382" i="7"/>
  <c r="AO381" i="7"/>
  <c r="AO380" i="7"/>
  <c r="AO402" i="7"/>
  <c r="AO401" i="7"/>
  <c r="AO732" i="7"/>
  <c r="AO731" i="7"/>
  <c r="AO730" i="7"/>
  <c r="AO729" i="7"/>
  <c r="AO728" i="7"/>
  <c r="AO727" i="7"/>
  <c r="AO725" i="7"/>
  <c r="AO724" i="7"/>
  <c r="AO723" i="7"/>
  <c r="AO379" i="7"/>
  <c r="AO378" i="7"/>
  <c r="AO377" i="7"/>
  <c r="AO376" i="7"/>
  <c r="AO612" i="7"/>
  <c r="AO606" i="7"/>
  <c r="AO492" i="7"/>
  <c r="AO491" i="7"/>
  <c r="AO490" i="7"/>
  <c r="AO489" i="7"/>
  <c r="AO488" i="7"/>
  <c r="AO487" i="7"/>
  <c r="AO435" i="7"/>
  <c r="AO507" i="7"/>
  <c r="AO371" i="7"/>
  <c r="AO356" i="7"/>
  <c r="AO355" i="7"/>
  <c r="AO354" i="7"/>
  <c r="AO353" i="7"/>
  <c r="AO352" i="7"/>
  <c r="AO351" i="7"/>
  <c r="AO35" i="7"/>
  <c r="AN513" i="7"/>
  <c r="AN521" i="7"/>
  <c r="AN519" i="7"/>
  <c r="AN512" i="7"/>
  <c r="AN516" i="7"/>
  <c r="AN520" i="7"/>
  <c r="AN540" i="7"/>
  <c r="AN544" i="7"/>
  <c r="AN564" i="7"/>
  <c r="AN568" i="7"/>
  <c r="AN572" i="7"/>
  <c r="AN541" i="7"/>
  <c r="AN545" i="7"/>
  <c r="AN565" i="7"/>
  <c r="AN569" i="7"/>
  <c r="AN573" i="7"/>
  <c r="AO686" i="7"/>
  <c r="AN37" i="7"/>
  <c r="AN97" i="7"/>
  <c r="AN721" i="7"/>
  <c r="AN706" i="7" s="1"/>
  <c r="AN105" i="7" s="1"/>
  <c r="AN753" i="7"/>
  <c r="AN738" i="7" s="1"/>
  <c r="AN106" i="7" s="1"/>
  <c r="AN785" i="7"/>
  <c r="AN770" i="7" s="1"/>
  <c r="AN107" i="7" s="1"/>
  <c r="AM118" i="7" l="1"/>
  <c r="AM119" i="7" s="1"/>
  <c r="AO667" i="7"/>
  <c r="AO669" i="7" s="1"/>
  <c r="AP665" i="7"/>
  <c r="AO277" i="7"/>
  <c r="AO240" i="7"/>
  <c r="AO78" i="7"/>
  <c r="AO37" i="7"/>
  <c r="AO721" i="7"/>
  <c r="AO706" i="7" s="1"/>
  <c r="AO105" i="7" s="1"/>
  <c r="AO753" i="7"/>
  <c r="AO738" i="7" s="1"/>
  <c r="AO106" i="7" s="1"/>
  <c r="AO97" i="7"/>
  <c r="AO512" i="7"/>
  <c r="AO520" i="7"/>
  <c r="AO518" i="7"/>
  <c r="AO515" i="7"/>
  <c r="AO519" i="7"/>
  <c r="AO539" i="7"/>
  <c r="AO543" i="7"/>
  <c r="AO547" i="7"/>
  <c r="AO567" i="7"/>
  <c r="AO571" i="7"/>
  <c r="AO540" i="7"/>
  <c r="AO544" i="7"/>
  <c r="AO564" i="7"/>
  <c r="AO568" i="7"/>
  <c r="AO572" i="7"/>
  <c r="AP686" i="7"/>
  <c r="AO785" i="7"/>
  <c r="AO770" i="7" s="1"/>
  <c r="AO107" i="7" s="1"/>
  <c r="AP796" i="7"/>
  <c r="AP795" i="7"/>
  <c r="AP793" i="7"/>
  <c r="AP792" i="7"/>
  <c r="AP791" i="7"/>
  <c r="AP790" i="7"/>
  <c r="AP789" i="7"/>
  <c r="AP787" i="7"/>
  <c r="B784" i="7"/>
  <c r="B783" i="7"/>
  <c r="B782" i="7"/>
  <c r="B781" i="7"/>
  <c r="B780" i="7"/>
  <c r="B779" i="7"/>
  <c r="B778" i="7"/>
  <c r="B777" i="7"/>
  <c r="B776" i="7"/>
  <c r="AP427" i="7"/>
  <c r="AP764" i="7"/>
  <c r="B764" i="7" s="1"/>
  <c r="AP763" i="7"/>
  <c r="B763" i="7" s="1"/>
  <c r="AP762" i="7"/>
  <c r="B762" i="7" s="1"/>
  <c r="AP761" i="7"/>
  <c r="B761" i="7" s="1"/>
  <c r="AP760" i="7"/>
  <c r="B760" i="7" s="1"/>
  <c r="AP759" i="7"/>
  <c r="B759" i="7" s="1"/>
  <c r="AP758" i="7"/>
  <c r="B758" i="7" s="1"/>
  <c r="AP756" i="7"/>
  <c r="AP755" i="7"/>
  <c r="B752" i="7"/>
  <c r="B751" i="7"/>
  <c r="B750" i="7"/>
  <c r="B749" i="7"/>
  <c r="B748" i="7"/>
  <c r="B747" i="7"/>
  <c r="B746" i="7"/>
  <c r="B745" i="7"/>
  <c r="B744" i="7"/>
  <c r="AP401" i="7"/>
  <c r="AP732" i="7"/>
  <c r="B732" i="7" s="1"/>
  <c r="AP731" i="7"/>
  <c r="B731" i="7" s="1"/>
  <c r="AP730" i="7"/>
  <c r="B730" i="7" s="1"/>
  <c r="AP729" i="7"/>
  <c r="B729" i="7" s="1"/>
  <c r="AP728" i="7"/>
  <c r="B728" i="7" s="1"/>
  <c r="AP727" i="7"/>
  <c r="B727" i="7" s="1"/>
  <c r="AP725" i="7"/>
  <c r="AP724" i="7"/>
  <c r="AP723" i="7"/>
  <c r="B720" i="7"/>
  <c r="B719" i="7"/>
  <c r="B718" i="7"/>
  <c r="B717" i="7"/>
  <c r="B716" i="7"/>
  <c r="B715" i="7"/>
  <c r="B714" i="7"/>
  <c r="B713" i="7"/>
  <c r="B712" i="7"/>
  <c r="AP376" i="7"/>
  <c r="AP612" i="7"/>
  <c r="AP606" i="7"/>
  <c r="AP507" i="7"/>
  <c r="AP410" i="7"/>
  <c r="AP492" i="7"/>
  <c r="AP491" i="7"/>
  <c r="AP490" i="7"/>
  <c r="AP489" i="7"/>
  <c r="AP488" i="7"/>
  <c r="AP487" i="7"/>
  <c r="AP371" i="7"/>
  <c r="AP356" i="7"/>
  <c r="AP355" i="7"/>
  <c r="AP354" i="7"/>
  <c r="AP353" i="7"/>
  <c r="AP352" i="7"/>
  <c r="AP351" i="7"/>
  <c r="AP35" i="7"/>
  <c r="AO372" i="7"/>
  <c r="AO516" i="7"/>
  <c r="AO514" i="7"/>
  <c r="AO513" i="7"/>
  <c r="AO517" i="7"/>
  <c r="AO521" i="7"/>
  <c r="AO541" i="7"/>
  <c r="AO545" i="7"/>
  <c r="AO565" i="7"/>
  <c r="AO569" i="7"/>
  <c r="AO573" i="7"/>
  <c r="AO538" i="7"/>
  <c r="AO542" i="7"/>
  <c r="AO546" i="7"/>
  <c r="AO566" i="7"/>
  <c r="AO570" i="7"/>
  <c r="AO508" i="7"/>
  <c r="AN108" i="7"/>
  <c r="AO528" i="7" l="1"/>
  <c r="AO585" i="7"/>
  <c r="AN527" i="7"/>
  <c r="AO578" i="7"/>
  <c r="AO582" i="7"/>
  <c r="AO557" i="7"/>
  <c r="AO554" i="7"/>
  <c r="AO558" i="7"/>
  <c r="AO581" i="7"/>
  <c r="AO388" i="7"/>
  <c r="AN533" i="7"/>
  <c r="AO415" i="7"/>
  <c r="AN579" i="7"/>
  <c r="AN526" i="7"/>
  <c r="AO443" i="7"/>
  <c r="AN531" i="7"/>
  <c r="AN554" i="7"/>
  <c r="AN558" i="7"/>
  <c r="AN581" i="7"/>
  <c r="AP422" i="7"/>
  <c r="AN528" i="7"/>
  <c r="AN551" i="7"/>
  <c r="AN559" i="7"/>
  <c r="AO441" i="7"/>
  <c r="AO445" i="7"/>
  <c r="AO577" i="7"/>
  <c r="AO525" i="7"/>
  <c r="AO533" i="7"/>
  <c r="AO526" i="7"/>
  <c r="AO553" i="7"/>
  <c r="AO579" i="7"/>
  <c r="AN552" i="7"/>
  <c r="AO529" i="7"/>
  <c r="AO414" i="7"/>
  <c r="E392" i="7"/>
  <c r="D392" i="7"/>
  <c r="H392" i="7"/>
  <c r="G392" i="7"/>
  <c r="F392" i="7"/>
  <c r="C392" i="7"/>
  <c r="I392" i="7"/>
  <c r="J392" i="7"/>
  <c r="C529" i="7"/>
  <c r="E529" i="7"/>
  <c r="D529" i="7"/>
  <c r="G529" i="7"/>
  <c r="H529" i="7"/>
  <c r="F529" i="7"/>
  <c r="I529" i="7"/>
  <c r="K392" i="7"/>
  <c r="J529" i="7"/>
  <c r="K529" i="7"/>
  <c r="L392" i="7"/>
  <c r="L529" i="7"/>
  <c r="M392" i="7"/>
  <c r="M529" i="7"/>
  <c r="N392" i="7"/>
  <c r="O392" i="7"/>
  <c r="N529" i="7"/>
  <c r="P392" i="7"/>
  <c r="O529" i="7"/>
  <c r="Q392" i="7"/>
  <c r="P529" i="7"/>
  <c r="R392" i="7"/>
  <c r="Q529" i="7"/>
  <c r="S392" i="7"/>
  <c r="R529" i="7"/>
  <c r="T392" i="7"/>
  <c r="S529" i="7"/>
  <c r="T529" i="7"/>
  <c r="U392" i="7"/>
  <c r="U529" i="7"/>
  <c r="V392" i="7"/>
  <c r="V529" i="7"/>
  <c r="W392" i="7"/>
  <c r="X392" i="7"/>
  <c r="W529" i="7"/>
  <c r="Y392" i="7"/>
  <c r="X529" i="7"/>
  <c r="Y529" i="7"/>
  <c r="Z392" i="7"/>
  <c r="Z529" i="7"/>
  <c r="AA392" i="7"/>
  <c r="AB392" i="7"/>
  <c r="AA529" i="7"/>
  <c r="AC392" i="7"/>
  <c r="AB529" i="7"/>
  <c r="AC529" i="7"/>
  <c r="AD392" i="7"/>
  <c r="AD529" i="7"/>
  <c r="AE392" i="7"/>
  <c r="AF392" i="7"/>
  <c r="AE529" i="7"/>
  <c r="AF529" i="7"/>
  <c r="AG392" i="7"/>
  <c r="AG529" i="7"/>
  <c r="AH392" i="7"/>
  <c r="AH529" i="7"/>
  <c r="AI392" i="7"/>
  <c r="AI529" i="7"/>
  <c r="AJ392" i="7"/>
  <c r="AJ529" i="7"/>
  <c r="AK392" i="7"/>
  <c r="AK529" i="7"/>
  <c r="AL392" i="7"/>
  <c r="AL529" i="7"/>
  <c r="AM392" i="7"/>
  <c r="AN392" i="7"/>
  <c r="AM529" i="7"/>
  <c r="C415" i="7"/>
  <c r="F415" i="7"/>
  <c r="D415" i="7"/>
  <c r="C552" i="7"/>
  <c r="E415" i="7"/>
  <c r="D552" i="7"/>
  <c r="G415" i="7"/>
  <c r="E552" i="7"/>
  <c r="F552" i="7"/>
  <c r="G552" i="7"/>
  <c r="H415" i="7"/>
  <c r="I415" i="7"/>
  <c r="H552" i="7"/>
  <c r="I552" i="7"/>
  <c r="J415" i="7"/>
  <c r="J552" i="7"/>
  <c r="K415" i="7"/>
  <c r="L415" i="7"/>
  <c r="K552" i="7"/>
  <c r="M415" i="7"/>
  <c r="L552" i="7"/>
  <c r="M552" i="7"/>
  <c r="N415" i="7"/>
  <c r="N552" i="7"/>
  <c r="O415" i="7"/>
  <c r="P415" i="7"/>
  <c r="O552" i="7"/>
  <c r="P552" i="7"/>
  <c r="Q415" i="7"/>
  <c r="R415" i="7"/>
  <c r="Q552" i="7"/>
  <c r="R552" i="7"/>
  <c r="S415" i="7"/>
  <c r="T415" i="7"/>
  <c r="S552" i="7"/>
  <c r="U415" i="7"/>
  <c r="T552" i="7"/>
  <c r="V415" i="7"/>
  <c r="U552" i="7"/>
  <c r="V552" i="7"/>
  <c r="W415" i="7"/>
  <c r="W552" i="7"/>
  <c r="X415" i="7"/>
  <c r="Y415" i="7"/>
  <c r="X552" i="7"/>
  <c r="Y552" i="7"/>
  <c r="Z415" i="7"/>
  <c r="Z552" i="7"/>
  <c r="AA415" i="7"/>
  <c r="AA552" i="7"/>
  <c r="AB415" i="7"/>
  <c r="AB552" i="7"/>
  <c r="AC415" i="7"/>
  <c r="AC552" i="7"/>
  <c r="AD415" i="7"/>
  <c r="AD552" i="7"/>
  <c r="AE415" i="7"/>
  <c r="AF415" i="7"/>
  <c r="AE552" i="7"/>
  <c r="AG415" i="7"/>
  <c r="AF552" i="7"/>
  <c r="AG552" i="7"/>
  <c r="AH415" i="7"/>
  <c r="AI415" i="7"/>
  <c r="AH552" i="7"/>
  <c r="AI552" i="7"/>
  <c r="AJ415" i="7"/>
  <c r="AK415" i="7"/>
  <c r="AJ552" i="7"/>
  <c r="AK552" i="7"/>
  <c r="AL415" i="7"/>
  <c r="AL552" i="7"/>
  <c r="AM415" i="7"/>
  <c r="AN415" i="7"/>
  <c r="AM552" i="7"/>
  <c r="H446" i="7"/>
  <c r="D446" i="7"/>
  <c r="E446" i="7"/>
  <c r="G446" i="7"/>
  <c r="F446" i="7"/>
  <c r="C446" i="7"/>
  <c r="I446" i="7"/>
  <c r="J446" i="7"/>
  <c r="K446" i="7"/>
  <c r="J583" i="7"/>
  <c r="L446" i="7"/>
  <c r="I583" i="7"/>
  <c r="H583" i="7"/>
  <c r="C583" i="7"/>
  <c r="E583" i="7"/>
  <c r="G583" i="7"/>
  <c r="K583" i="7"/>
  <c r="F583" i="7"/>
  <c r="D583" i="7"/>
  <c r="L583" i="7"/>
  <c r="M446" i="7"/>
  <c r="M583" i="7"/>
  <c r="N446" i="7"/>
  <c r="N583" i="7"/>
  <c r="O446" i="7"/>
  <c r="P446" i="7"/>
  <c r="O583" i="7"/>
  <c r="P583" i="7"/>
  <c r="Q446" i="7"/>
  <c r="R446" i="7"/>
  <c r="Q583" i="7"/>
  <c r="R583" i="7"/>
  <c r="S446" i="7"/>
  <c r="T446" i="7"/>
  <c r="S583" i="7"/>
  <c r="U446" i="7"/>
  <c r="T583" i="7"/>
  <c r="V446" i="7"/>
  <c r="U583" i="7"/>
  <c r="V583" i="7"/>
  <c r="W446" i="7"/>
  <c r="W583" i="7"/>
  <c r="X446" i="7"/>
  <c r="X583" i="7"/>
  <c r="Y446" i="7"/>
  <c r="Y583" i="7"/>
  <c r="Z446" i="7"/>
  <c r="Z583" i="7"/>
  <c r="AA446" i="7"/>
  <c r="AB446" i="7"/>
  <c r="AA583" i="7"/>
  <c r="AC446" i="7"/>
  <c r="AB583" i="7"/>
  <c r="AC583" i="7"/>
  <c r="AD446" i="7"/>
  <c r="AE446" i="7"/>
  <c r="AD583" i="7"/>
  <c r="AF446" i="7"/>
  <c r="AE583" i="7"/>
  <c r="AG446" i="7"/>
  <c r="AF583" i="7"/>
  <c r="AH446" i="7"/>
  <c r="AG583" i="7"/>
  <c r="AI446" i="7"/>
  <c r="AH583" i="7"/>
  <c r="AI583" i="7"/>
  <c r="AJ446" i="7"/>
  <c r="AK446" i="7"/>
  <c r="AJ583" i="7"/>
  <c r="AL446" i="7"/>
  <c r="AK583" i="7"/>
  <c r="AL583" i="7"/>
  <c r="AM446" i="7"/>
  <c r="AN446" i="7"/>
  <c r="AM583" i="7"/>
  <c r="AO556" i="7"/>
  <c r="AO527" i="7"/>
  <c r="AN578" i="7"/>
  <c r="AN582" i="7"/>
  <c r="AO396" i="7"/>
  <c r="AO389" i="7"/>
  <c r="G393" i="7"/>
  <c r="F393" i="7"/>
  <c r="H393" i="7"/>
  <c r="D393" i="7"/>
  <c r="C393" i="7"/>
  <c r="I393" i="7"/>
  <c r="E393" i="7"/>
  <c r="J393" i="7"/>
  <c r="C530" i="7"/>
  <c r="K393" i="7"/>
  <c r="J530" i="7"/>
  <c r="I530" i="7"/>
  <c r="D530" i="7"/>
  <c r="F530" i="7"/>
  <c r="E530" i="7"/>
  <c r="G530" i="7"/>
  <c r="H530" i="7"/>
  <c r="L393" i="7"/>
  <c r="K530" i="7"/>
  <c r="M393" i="7"/>
  <c r="L530" i="7"/>
  <c r="N393" i="7"/>
  <c r="M530" i="7"/>
  <c r="O393" i="7"/>
  <c r="N530" i="7"/>
  <c r="P393" i="7"/>
  <c r="O530" i="7"/>
  <c r="P530" i="7"/>
  <c r="Q393" i="7"/>
  <c r="R393" i="7"/>
  <c r="Q530" i="7"/>
  <c r="S393" i="7"/>
  <c r="R530" i="7"/>
  <c r="T393" i="7"/>
  <c r="S530" i="7"/>
  <c r="T530" i="7"/>
  <c r="U393" i="7"/>
  <c r="V393" i="7"/>
  <c r="U530" i="7"/>
  <c r="V530" i="7"/>
  <c r="W393" i="7"/>
  <c r="X393" i="7"/>
  <c r="W530" i="7"/>
  <c r="Y393" i="7"/>
  <c r="X530" i="7"/>
  <c r="Z393" i="7"/>
  <c r="Y530" i="7"/>
  <c r="AA393" i="7"/>
  <c r="Z530" i="7"/>
  <c r="AB393" i="7"/>
  <c r="AA530" i="7"/>
  <c r="AC393" i="7"/>
  <c r="AB530" i="7"/>
  <c r="AD393" i="7"/>
  <c r="AC530" i="7"/>
  <c r="AE393" i="7"/>
  <c r="AD530" i="7"/>
  <c r="AF393" i="7"/>
  <c r="AE530" i="7"/>
  <c r="AG393" i="7"/>
  <c r="AF530" i="7"/>
  <c r="AH393" i="7"/>
  <c r="AG530" i="7"/>
  <c r="AI393" i="7"/>
  <c r="AH530" i="7"/>
  <c r="AI530" i="7"/>
  <c r="AJ393" i="7"/>
  <c r="AJ530" i="7"/>
  <c r="AK393" i="7"/>
  <c r="AK530" i="7"/>
  <c r="AL393" i="7"/>
  <c r="AM393" i="7"/>
  <c r="AL530" i="7"/>
  <c r="AM530" i="7"/>
  <c r="AN393" i="7"/>
  <c r="D416" i="7"/>
  <c r="F416" i="7"/>
  <c r="G416" i="7"/>
  <c r="E416" i="7"/>
  <c r="C416" i="7"/>
  <c r="G553" i="7"/>
  <c r="C553" i="7"/>
  <c r="H416" i="7"/>
  <c r="E553" i="7"/>
  <c r="F553" i="7"/>
  <c r="D553" i="7"/>
  <c r="I416" i="7"/>
  <c r="H553" i="7"/>
  <c r="I553" i="7"/>
  <c r="J416" i="7"/>
  <c r="J553" i="7"/>
  <c r="K416" i="7"/>
  <c r="L416" i="7"/>
  <c r="K553" i="7"/>
  <c r="L553" i="7"/>
  <c r="M416" i="7"/>
  <c r="M553" i="7"/>
  <c r="N416" i="7"/>
  <c r="N553" i="7"/>
  <c r="O416" i="7"/>
  <c r="P416" i="7"/>
  <c r="O553" i="7"/>
  <c r="Q416" i="7"/>
  <c r="P553" i="7"/>
  <c r="R416" i="7"/>
  <c r="Q553" i="7"/>
  <c r="R553" i="7"/>
  <c r="S416" i="7"/>
  <c r="T416" i="7"/>
  <c r="S553" i="7"/>
  <c r="U416" i="7"/>
  <c r="T553" i="7"/>
  <c r="V416" i="7"/>
  <c r="U553" i="7"/>
  <c r="V553" i="7"/>
  <c r="W416" i="7"/>
  <c r="X416" i="7"/>
  <c r="W553" i="7"/>
  <c r="Y416" i="7"/>
  <c r="X553" i="7"/>
  <c r="Z416" i="7"/>
  <c r="Y553" i="7"/>
  <c r="Z553" i="7"/>
  <c r="AA416" i="7"/>
  <c r="AA553" i="7"/>
  <c r="AB416" i="7"/>
  <c r="AC416" i="7"/>
  <c r="AB553" i="7"/>
  <c r="AD416" i="7"/>
  <c r="AC553" i="7"/>
  <c r="AE416" i="7"/>
  <c r="AD553" i="7"/>
  <c r="AF416" i="7"/>
  <c r="AE553" i="7"/>
  <c r="AF553" i="7"/>
  <c r="AG416" i="7"/>
  <c r="AG553" i="7"/>
  <c r="AH416" i="7"/>
  <c r="AH553" i="7"/>
  <c r="AI416" i="7"/>
  <c r="AJ416" i="7"/>
  <c r="AI553" i="7"/>
  <c r="AK416" i="7"/>
  <c r="AJ553" i="7"/>
  <c r="AK553" i="7"/>
  <c r="AL416" i="7"/>
  <c r="AL553" i="7"/>
  <c r="AM416" i="7"/>
  <c r="AM553" i="7"/>
  <c r="AN416" i="7"/>
  <c r="E447" i="7"/>
  <c r="D447" i="7"/>
  <c r="F447" i="7"/>
  <c r="L447" i="7"/>
  <c r="C447" i="7"/>
  <c r="K447" i="7"/>
  <c r="J447" i="7"/>
  <c r="I447" i="7"/>
  <c r="H447" i="7"/>
  <c r="G447" i="7"/>
  <c r="L584" i="7"/>
  <c r="M447" i="7"/>
  <c r="G584" i="7"/>
  <c r="C584" i="7"/>
  <c r="H584" i="7"/>
  <c r="F584" i="7"/>
  <c r="E584" i="7"/>
  <c r="I584" i="7"/>
  <c r="D584" i="7"/>
  <c r="J584" i="7"/>
  <c r="K584" i="7"/>
  <c r="M584" i="7"/>
  <c r="N447" i="7"/>
  <c r="O447" i="7"/>
  <c r="N584" i="7"/>
  <c r="O584" i="7"/>
  <c r="P447" i="7"/>
  <c r="Q447" i="7"/>
  <c r="P584" i="7"/>
  <c r="Q584" i="7"/>
  <c r="R447" i="7"/>
  <c r="R584" i="7"/>
  <c r="S447" i="7"/>
  <c r="S584" i="7"/>
  <c r="T447" i="7"/>
  <c r="U447" i="7"/>
  <c r="T584" i="7"/>
  <c r="U584" i="7"/>
  <c r="V447" i="7"/>
  <c r="W447" i="7"/>
  <c r="V584" i="7"/>
  <c r="W584" i="7"/>
  <c r="X447" i="7"/>
  <c r="X584" i="7"/>
  <c r="Y447" i="7"/>
  <c r="Y584" i="7"/>
  <c r="Z447" i="7"/>
  <c r="AA447" i="7"/>
  <c r="Z584" i="7"/>
  <c r="AA584" i="7"/>
  <c r="AB447" i="7"/>
  <c r="AC447" i="7"/>
  <c r="AB584" i="7"/>
  <c r="AD447" i="7"/>
  <c r="AC584" i="7"/>
  <c r="AE447" i="7"/>
  <c r="AD584" i="7"/>
  <c r="AE584" i="7"/>
  <c r="AF447" i="7"/>
  <c r="AF584" i="7"/>
  <c r="AG447" i="7"/>
  <c r="AG584" i="7"/>
  <c r="AH447" i="7"/>
  <c r="AH584" i="7"/>
  <c r="AI447" i="7"/>
  <c r="AJ447" i="7"/>
  <c r="AI584" i="7"/>
  <c r="AK447" i="7"/>
  <c r="AJ584" i="7"/>
  <c r="AK584" i="7"/>
  <c r="AL447" i="7"/>
  <c r="AM447" i="7"/>
  <c r="AL584" i="7"/>
  <c r="AM584" i="7"/>
  <c r="AN447" i="7"/>
  <c r="AO552" i="7"/>
  <c r="AO530" i="7"/>
  <c r="AO391" i="7"/>
  <c r="AO446" i="7"/>
  <c r="AN584" i="7"/>
  <c r="AN553" i="7"/>
  <c r="H394" i="7"/>
  <c r="G394" i="7"/>
  <c r="K394" i="7"/>
  <c r="F394" i="7"/>
  <c r="I394" i="7"/>
  <c r="J394" i="7"/>
  <c r="C394" i="7"/>
  <c r="D394" i="7"/>
  <c r="E394" i="7"/>
  <c r="G531" i="7"/>
  <c r="H531" i="7"/>
  <c r="D531" i="7"/>
  <c r="C531" i="7"/>
  <c r="I531" i="7"/>
  <c r="F531" i="7"/>
  <c r="L394" i="7"/>
  <c r="K531" i="7"/>
  <c r="J531" i="7"/>
  <c r="E531" i="7"/>
  <c r="L531" i="7"/>
  <c r="M394" i="7"/>
  <c r="M531" i="7"/>
  <c r="N394" i="7"/>
  <c r="N531" i="7"/>
  <c r="O394" i="7"/>
  <c r="O531" i="7"/>
  <c r="P394" i="7"/>
  <c r="P531" i="7"/>
  <c r="Q394" i="7"/>
  <c r="Q531" i="7"/>
  <c r="R394" i="7"/>
  <c r="R531" i="7"/>
  <c r="S394" i="7"/>
  <c r="S531" i="7"/>
  <c r="T394" i="7"/>
  <c r="U394" i="7"/>
  <c r="T531" i="7"/>
  <c r="V394" i="7"/>
  <c r="U531" i="7"/>
  <c r="V531" i="7"/>
  <c r="W394" i="7"/>
  <c r="X394" i="7"/>
  <c r="W531" i="7"/>
  <c r="X531" i="7"/>
  <c r="Y394" i="7"/>
  <c r="Y531" i="7"/>
  <c r="Z394" i="7"/>
  <c r="Z531" i="7"/>
  <c r="AA394" i="7"/>
  <c r="AB394" i="7"/>
  <c r="AA531" i="7"/>
  <c r="AB531" i="7"/>
  <c r="AC394" i="7"/>
  <c r="AC531" i="7"/>
  <c r="AD394" i="7"/>
  <c r="AE394" i="7"/>
  <c r="AD531" i="7"/>
  <c r="AF394" i="7"/>
  <c r="AE531" i="7"/>
  <c r="AG394" i="7"/>
  <c r="AF531" i="7"/>
  <c r="AH394" i="7"/>
  <c r="AG531" i="7"/>
  <c r="AI394" i="7"/>
  <c r="AH531" i="7"/>
  <c r="AJ394" i="7"/>
  <c r="AI531" i="7"/>
  <c r="AJ531" i="7"/>
  <c r="AK394" i="7"/>
  <c r="AK531" i="7"/>
  <c r="AL394" i="7"/>
  <c r="AM394" i="7"/>
  <c r="AL531" i="7"/>
  <c r="AM531" i="7"/>
  <c r="AN394" i="7"/>
  <c r="E417" i="7"/>
  <c r="C417" i="7"/>
  <c r="D417" i="7"/>
  <c r="G417" i="7"/>
  <c r="H417" i="7"/>
  <c r="F417" i="7"/>
  <c r="D554" i="7"/>
  <c r="C554" i="7"/>
  <c r="F554" i="7"/>
  <c r="G554" i="7"/>
  <c r="H554" i="7"/>
  <c r="E554" i="7"/>
  <c r="I417" i="7"/>
  <c r="J417" i="7"/>
  <c r="I554" i="7"/>
  <c r="K417" i="7"/>
  <c r="J554" i="7"/>
  <c r="K554" i="7"/>
  <c r="L417" i="7"/>
  <c r="L554" i="7"/>
  <c r="M417" i="7"/>
  <c r="N417" i="7"/>
  <c r="M554" i="7"/>
  <c r="N554" i="7"/>
  <c r="O417" i="7"/>
  <c r="P417" i="7"/>
  <c r="O554" i="7"/>
  <c r="P554" i="7"/>
  <c r="Q417" i="7"/>
  <c r="R417" i="7"/>
  <c r="Q554" i="7"/>
  <c r="S417" i="7"/>
  <c r="R554" i="7"/>
  <c r="T417" i="7"/>
  <c r="S554" i="7"/>
  <c r="T554" i="7"/>
  <c r="U417" i="7"/>
  <c r="U554" i="7"/>
  <c r="V417" i="7"/>
  <c r="W417" i="7"/>
  <c r="V554" i="7"/>
  <c r="X417" i="7"/>
  <c r="W554" i="7"/>
  <c r="X554" i="7"/>
  <c r="Y417" i="7"/>
  <c r="Y554" i="7"/>
  <c r="Z417" i="7"/>
  <c r="AA417" i="7"/>
  <c r="Z554" i="7"/>
  <c r="AA554" i="7"/>
  <c r="AB417" i="7"/>
  <c r="AB554" i="7"/>
  <c r="AC417" i="7"/>
  <c r="AC554" i="7"/>
  <c r="AD417" i="7"/>
  <c r="AE417" i="7"/>
  <c r="AD554" i="7"/>
  <c r="AE554" i="7"/>
  <c r="AF417" i="7"/>
  <c r="AG417" i="7"/>
  <c r="AF554" i="7"/>
  <c r="AH417" i="7"/>
  <c r="AG554" i="7"/>
  <c r="AI417" i="7"/>
  <c r="AH554" i="7"/>
  <c r="AI554" i="7"/>
  <c r="AJ417" i="7"/>
  <c r="AK417" i="7"/>
  <c r="AJ554" i="7"/>
  <c r="AL417" i="7"/>
  <c r="AK554" i="7"/>
  <c r="AM417" i="7"/>
  <c r="AL554" i="7"/>
  <c r="AM554" i="7"/>
  <c r="AN417" i="7"/>
  <c r="C440" i="7"/>
  <c r="C577" i="7"/>
  <c r="D440" i="7"/>
  <c r="F440" i="7"/>
  <c r="D577" i="7"/>
  <c r="E440" i="7"/>
  <c r="G440" i="7"/>
  <c r="E577" i="7"/>
  <c r="F577" i="7"/>
  <c r="G577" i="7"/>
  <c r="H440" i="7"/>
  <c r="I440" i="7"/>
  <c r="H577" i="7"/>
  <c r="J440" i="7"/>
  <c r="I577" i="7"/>
  <c r="J577" i="7"/>
  <c r="K440" i="7"/>
  <c r="L440" i="7"/>
  <c r="K577" i="7"/>
  <c r="L577" i="7"/>
  <c r="M440" i="7"/>
  <c r="M577" i="7"/>
  <c r="N440" i="7"/>
  <c r="N577" i="7"/>
  <c r="O440" i="7"/>
  <c r="P440" i="7"/>
  <c r="O577" i="7"/>
  <c r="Q440" i="7"/>
  <c r="P577" i="7"/>
  <c r="Q577" i="7"/>
  <c r="R440" i="7"/>
  <c r="R577" i="7"/>
  <c r="S440" i="7"/>
  <c r="S577" i="7"/>
  <c r="T440" i="7"/>
  <c r="U440" i="7"/>
  <c r="T577" i="7"/>
  <c r="U577" i="7"/>
  <c r="V440" i="7"/>
  <c r="V577" i="7"/>
  <c r="W440" i="7"/>
  <c r="X440" i="7"/>
  <c r="W577" i="7"/>
  <c r="Y440" i="7"/>
  <c r="X577" i="7"/>
  <c r="Y577" i="7"/>
  <c r="Z440" i="7"/>
  <c r="AA440" i="7"/>
  <c r="Z577" i="7"/>
  <c r="AB440" i="7"/>
  <c r="AA577" i="7"/>
  <c r="AC440" i="7"/>
  <c r="AB577" i="7"/>
  <c r="AC577" i="7"/>
  <c r="AD440" i="7"/>
  <c r="AD577" i="7"/>
  <c r="AE440" i="7"/>
  <c r="AE577" i="7"/>
  <c r="AF440" i="7"/>
  <c r="AG440" i="7"/>
  <c r="AF577" i="7"/>
  <c r="AH440" i="7"/>
  <c r="AG577" i="7"/>
  <c r="AI440" i="7"/>
  <c r="AH577" i="7"/>
  <c r="AJ440" i="7"/>
  <c r="AI577" i="7"/>
  <c r="AK440" i="7"/>
  <c r="AJ577" i="7"/>
  <c r="AL440" i="7"/>
  <c r="AK577" i="7"/>
  <c r="AL577" i="7"/>
  <c r="AM440" i="7"/>
  <c r="AN440" i="7"/>
  <c r="AM577" i="7"/>
  <c r="C448" i="7"/>
  <c r="L448" i="7"/>
  <c r="D448" i="7"/>
  <c r="I448" i="7"/>
  <c r="E448" i="7"/>
  <c r="K448" i="7"/>
  <c r="G448" i="7"/>
  <c r="F448" i="7"/>
  <c r="J448" i="7"/>
  <c r="H448" i="7"/>
  <c r="M448" i="7"/>
  <c r="F585" i="7"/>
  <c r="G585" i="7"/>
  <c r="K585" i="7"/>
  <c r="H585" i="7"/>
  <c r="D585" i="7"/>
  <c r="E585" i="7"/>
  <c r="L585" i="7"/>
  <c r="C585" i="7"/>
  <c r="J585" i="7"/>
  <c r="M585" i="7"/>
  <c r="N448" i="7"/>
  <c r="I585" i="7"/>
  <c r="N585" i="7"/>
  <c r="O448" i="7"/>
  <c r="O585" i="7"/>
  <c r="P448" i="7"/>
  <c r="P585" i="7"/>
  <c r="Q448" i="7"/>
  <c r="R448" i="7"/>
  <c r="Q585" i="7"/>
  <c r="S448" i="7"/>
  <c r="R585" i="7"/>
  <c r="T448" i="7"/>
  <c r="S585" i="7"/>
  <c r="T585" i="7"/>
  <c r="U448" i="7"/>
  <c r="V448" i="7"/>
  <c r="U585" i="7"/>
  <c r="W448" i="7"/>
  <c r="V585" i="7"/>
  <c r="W585" i="7"/>
  <c r="X448" i="7"/>
  <c r="X585" i="7"/>
  <c r="Y448" i="7"/>
  <c r="Y585" i="7"/>
  <c r="Z448" i="7"/>
  <c r="AA448" i="7"/>
  <c r="Z585" i="7"/>
  <c r="AB448" i="7"/>
  <c r="AA585" i="7"/>
  <c r="AB585" i="7"/>
  <c r="AC448" i="7"/>
  <c r="AC585" i="7"/>
  <c r="AD448" i="7"/>
  <c r="AD585" i="7"/>
  <c r="AE448" i="7"/>
  <c r="AF448" i="7"/>
  <c r="AE585" i="7"/>
  <c r="AF585" i="7"/>
  <c r="AG448" i="7"/>
  <c r="AH448" i="7"/>
  <c r="AG585" i="7"/>
  <c r="AH585" i="7"/>
  <c r="AI448" i="7"/>
  <c r="AJ448" i="7"/>
  <c r="AI585" i="7"/>
  <c r="AK448" i="7"/>
  <c r="AJ585" i="7"/>
  <c r="AL448" i="7"/>
  <c r="AK585" i="7"/>
  <c r="AL585" i="7"/>
  <c r="AM448" i="7"/>
  <c r="AN448" i="7"/>
  <c r="AM585" i="7"/>
  <c r="AO583" i="7"/>
  <c r="AO532" i="7"/>
  <c r="AO447" i="7"/>
  <c r="AO422" i="7"/>
  <c r="AO421" i="7"/>
  <c r="AN530" i="7"/>
  <c r="AO416" i="7"/>
  <c r="E418" i="7"/>
  <c r="I418" i="7"/>
  <c r="F418" i="7"/>
  <c r="H418" i="7"/>
  <c r="C418" i="7"/>
  <c r="G418" i="7"/>
  <c r="D418" i="7"/>
  <c r="C555" i="7"/>
  <c r="E555" i="7"/>
  <c r="J418" i="7"/>
  <c r="F555" i="7"/>
  <c r="H555" i="7"/>
  <c r="I555" i="7"/>
  <c r="D555" i="7"/>
  <c r="G555" i="7"/>
  <c r="J555" i="7"/>
  <c r="K418" i="7"/>
  <c r="K555" i="7"/>
  <c r="L418" i="7"/>
  <c r="L555" i="7"/>
  <c r="M418" i="7"/>
  <c r="N418" i="7"/>
  <c r="M555" i="7"/>
  <c r="O418" i="7"/>
  <c r="N555" i="7"/>
  <c r="P418" i="7"/>
  <c r="O555" i="7"/>
  <c r="P555" i="7"/>
  <c r="Q418" i="7"/>
  <c r="Q555" i="7"/>
  <c r="R418" i="7"/>
  <c r="S418" i="7"/>
  <c r="R555" i="7"/>
  <c r="T418" i="7"/>
  <c r="S555" i="7"/>
  <c r="U418" i="7"/>
  <c r="T555" i="7"/>
  <c r="V418" i="7"/>
  <c r="U555" i="7"/>
  <c r="V555" i="7"/>
  <c r="W418" i="7"/>
  <c r="X418" i="7"/>
  <c r="W555" i="7"/>
  <c r="X555" i="7"/>
  <c r="Y418" i="7"/>
  <c r="Y555" i="7"/>
  <c r="Z418" i="7"/>
  <c r="AA418" i="7"/>
  <c r="Z555" i="7"/>
  <c r="AB418" i="7"/>
  <c r="AA555" i="7"/>
  <c r="AC418" i="7"/>
  <c r="AB555" i="7"/>
  <c r="AC555" i="7"/>
  <c r="AD418" i="7"/>
  <c r="AE418" i="7"/>
  <c r="AD555" i="7"/>
  <c r="AE555" i="7"/>
  <c r="AF418" i="7"/>
  <c r="AG418" i="7"/>
  <c r="AF555" i="7"/>
  <c r="AG555" i="7"/>
  <c r="AH418" i="7"/>
  <c r="AH555" i="7"/>
  <c r="AI418" i="7"/>
  <c r="AJ418" i="7"/>
  <c r="AI555" i="7"/>
  <c r="AK418" i="7"/>
  <c r="AJ555" i="7"/>
  <c r="AL418" i="7"/>
  <c r="AK555" i="7"/>
  <c r="AM418" i="7"/>
  <c r="AL555" i="7"/>
  <c r="AM555" i="7"/>
  <c r="AN418" i="7"/>
  <c r="C388" i="7"/>
  <c r="D388" i="7"/>
  <c r="F388" i="7"/>
  <c r="E388" i="7"/>
  <c r="C525" i="7"/>
  <c r="D525" i="7"/>
  <c r="E525" i="7"/>
  <c r="F525" i="7"/>
  <c r="G388" i="7"/>
  <c r="G525" i="7"/>
  <c r="H388" i="7"/>
  <c r="I388" i="7"/>
  <c r="H525" i="7"/>
  <c r="I525" i="7"/>
  <c r="J388" i="7"/>
  <c r="K388" i="7"/>
  <c r="J525" i="7"/>
  <c r="K525" i="7"/>
  <c r="L388" i="7"/>
  <c r="L525" i="7"/>
  <c r="M388" i="7"/>
  <c r="N388" i="7"/>
  <c r="M525" i="7"/>
  <c r="O388" i="7"/>
  <c r="N525" i="7"/>
  <c r="O525" i="7"/>
  <c r="P388" i="7"/>
  <c r="Q388" i="7"/>
  <c r="P525" i="7"/>
  <c r="R388" i="7"/>
  <c r="Q525" i="7"/>
  <c r="S388" i="7"/>
  <c r="R525" i="7"/>
  <c r="T388" i="7"/>
  <c r="S525" i="7"/>
  <c r="T525" i="7"/>
  <c r="U388" i="7"/>
  <c r="U525" i="7"/>
  <c r="V388" i="7"/>
  <c r="W388" i="7"/>
  <c r="V525" i="7"/>
  <c r="X388" i="7"/>
  <c r="W525" i="7"/>
  <c r="X525" i="7"/>
  <c r="Y388" i="7"/>
  <c r="Y525" i="7"/>
  <c r="Z388" i="7"/>
  <c r="Z525" i="7"/>
  <c r="AA388" i="7"/>
  <c r="AB388" i="7"/>
  <c r="AA525" i="7"/>
  <c r="AB525" i="7"/>
  <c r="AC388" i="7"/>
  <c r="AD388" i="7"/>
  <c r="AC525" i="7"/>
  <c r="AD525" i="7"/>
  <c r="AE388" i="7"/>
  <c r="AE525" i="7"/>
  <c r="AF388" i="7"/>
  <c r="AF525" i="7"/>
  <c r="AG388" i="7"/>
  <c r="AH388" i="7"/>
  <c r="AG525" i="7"/>
  <c r="AI388" i="7"/>
  <c r="AH525" i="7"/>
  <c r="AI525" i="7"/>
  <c r="AJ388" i="7"/>
  <c r="AJ525" i="7"/>
  <c r="AK388" i="7"/>
  <c r="AL388" i="7"/>
  <c r="AK525" i="7"/>
  <c r="AM388" i="7"/>
  <c r="AL525" i="7"/>
  <c r="AM525" i="7"/>
  <c r="AN388" i="7"/>
  <c r="G396" i="7"/>
  <c r="C396" i="7"/>
  <c r="J396" i="7"/>
  <c r="H396" i="7"/>
  <c r="E396" i="7"/>
  <c r="L396" i="7"/>
  <c r="I396" i="7"/>
  <c r="F396" i="7"/>
  <c r="K396" i="7"/>
  <c r="M396" i="7"/>
  <c r="D396" i="7"/>
  <c r="K533" i="7"/>
  <c r="H533" i="7"/>
  <c r="M533" i="7"/>
  <c r="J533" i="7"/>
  <c r="N396" i="7"/>
  <c r="F533" i="7"/>
  <c r="D533" i="7"/>
  <c r="L533" i="7"/>
  <c r="E533" i="7"/>
  <c r="I533" i="7"/>
  <c r="G533" i="7"/>
  <c r="C533" i="7"/>
  <c r="O396" i="7"/>
  <c r="N533" i="7"/>
  <c r="O533" i="7"/>
  <c r="P396" i="7"/>
  <c r="P533" i="7"/>
  <c r="Q396" i="7"/>
  <c r="R396" i="7"/>
  <c r="Q533" i="7"/>
  <c r="R533" i="7"/>
  <c r="S396" i="7"/>
  <c r="T396" i="7"/>
  <c r="S533" i="7"/>
  <c r="U396" i="7"/>
  <c r="T533" i="7"/>
  <c r="U533" i="7"/>
  <c r="V396" i="7"/>
  <c r="V533" i="7"/>
  <c r="W396" i="7"/>
  <c r="X396" i="7"/>
  <c r="W533" i="7"/>
  <c r="Y396" i="7"/>
  <c r="X533" i="7"/>
  <c r="Z396" i="7"/>
  <c r="Y533" i="7"/>
  <c r="AA396" i="7"/>
  <c r="Z533" i="7"/>
  <c r="AB396" i="7"/>
  <c r="AA533" i="7"/>
  <c r="AC396" i="7"/>
  <c r="AB533" i="7"/>
  <c r="AD396" i="7"/>
  <c r="AC533" i="7"/>
  <c r="AE396" i="7"/>
  <c r="AD533" i="7"/>
  <c r="AF396" i="7"/>
  <c r="AE533" i="7"/>
  <c r="AF533" i="7"/>
  <c r="AG396" i="7"/>
  <c r="AG533" i="7"/>
  <c r="AH396" i="7"/>
  <c r="AH533" i="7"/>
  <c r="AI396" i="7"/>
  <c r="AJ396" i="7"/>
  <c r="AI533" i="7"/>
  <c r="AJ533" i="7"/>
  <c r="AK396" i="7"/>
  <c r="AL396" i="7"/>
  <c r="AK533" i="7"/>
  <c r="AM396" i="7"/>
  <c r="AL533" i="7"/>
  <c r="AM533" i="7"/>
  <c r="AN396" i="7"/>
  <c r="I419" i="7"/>
  <c r="E419" i="7"/>
  <c r="D419" i="7"/>
  <c r="F419" i="7"/>
  <c r="H419" i="7"/>
  <c r="J419" i="7"/>
  <c r="C419" i="7"/>
  <c r="G419" i="7"/>
  <c r="J556" i="7"/>
  <c r="K419" i="7"/>
  <c r="E556" i="7"/>
  <c r="G556" i="7"/>
  <c r="F556" i="7"/>
  <c r="I556" i="7"/>
  <c r="D556" i="7"/>
  <c r="C556" i="7"/>
  <c r="H556" i="7"/>
  <c r="L419" i="7"/>
  <c r="K556" i="7"/>
  <c r="L556" i="7"/>
  <c r="M419" i="7"/>
  <c r="N419" i="7"/>
  <c r="M556" i="7"/>
  <c r="O419" i="7"/>
  <c r="N556" i="7"/>
  <c r="P419" i="7"/>
  <c r="O556" i="7"/>
  <c r="P556" i="7"/>
  <c r="Q419" i="7"/>
  <c r="Q556" i="7"/>
  <c r="R419" i="7"/>
  <c r="S419" i="7"/>
  <c r="R556" i="7"/>
  <c r="S556" i="7"/>
  <c r="T419" i="7"/>
  <c r="T556" i="7"/>
  <c r="U419" i="7"/>
  <c r="U556" i="7"/>
  <c r="V419" i="7"/>
  <c r="W419" i="7"/>
  <c r="V556" i="7"/>
  <c r="W556" i="7"/>
  <c r="X419" i="7"/>
  <c r="X556" i="7"/>
  <c r="Y419" i="7"/>
  <c r="Y556" i="7"/>
  <c r="Z419" i="7"/>
  <c r="Z556" i="7"/>
  <c r="AA419" i="7"/>
  <c r="AA556" i="7"/>
  <c r="AB419" i="7"/>
  <c r="AB556" i="7"/>
  <c r="AC419" i="7"/>
  <c r="AC556" i="7"/>
  <c r="AD419" i="7"/>
  <c r="AE419" i="7"/>
  <c r="AD556" i="7"/>
  <c r="AF419" i="7"/>
  <c r="AE556" i="7"/>
  <c r="AG419" i="7"/>
  <c r="AF556" i="7"/>
  <c r="AG556" i="7"/>
  <c r="AH419" i="7"/>
  <c r="AI419" i="7"/>
  <c r="AH556" i="7"/>
  <c r="AJ419" i="7"/>
  <c r="AI556" i="7"/>
  <c r="AK419" i="7"/>
  <c r="AJ556" i="7"/>
  <c r="AK556" i="7"/>
  <c r="AL419" i="7"/>
  <c r="AM419" i="7"/>
  <c r="AL556" i="7"/>
  <c r="AM556" i="7"/>
  <c r="AN419" i="7"/>
  <c r="F442" i="7"/>
  <c r="G442" i="7"/>
  <c r="E442" i="7"/>
  <c r="C442" i="7"/>
  <c r="D442" i="7"/>
  <c r="F579" i="7"/>
  <c r="C579" i="7"/>
  <c r="D579" i="7"/>
  <c r="H442" i="7"/>
  <c r="E579" i="7"/>
  <c r="G579" i="7"/>
  <c r="I442" i="7"/>
  <c r="H579" i="7"/>
  <c r="I579" i="7"/>
  <c r="J442" i="7"/>
  <c r="J579" i="7"/>
  <c r="K442" i="7"/>
  <c r="K579" i="7"/>
  <c r="L442" i="7"/>
  <c r="M442" i="7"/>
  <c r="L579" i="7"/>
  <c r="N442" i="7"/>
  <c r="M579" i="7"/>
  <c r="O442" i="7"/>
  <c r="N579" i="7"/>
  <c r="P442" i="7"/>
  <c r="O579" i="7"/>
  <c r="P579" i="7"/>
  <c r="Q442" i="7"/>
  <c r="Q579" i="7"/>
  <c r="R442" i="7"/>
  <c r="S442" i="7"/>
  <c r="R579" i="7"/>
  <c r="S579" i="7"/>
  <c r="T442" i="7"/>
  <c r="U442" i="7"/>
  <c r="T579" i="7"/>
  <c r="V442" i="7"/>
  <c r="U579" i="7"/>
  <c r="V579" i="7"/>
  <c r="W442" i="7"/>
  <c r="W579" i="7"/>
  <c r="X442" i="7"/>
  <c r="X579" i="7"/>
  <c r="Y442" i="7"/>
  <c r="Y579" i="7"/>
  <c r="Z442" i="7"/>
  <c r="AA442" i="7"/>
  <c r="Z579" i="7"/>
  <c r="AB442" i="7"/>
  <c r="AA579" i="7"/>
  <c r="AC442" i="7"/>
  <c r="AB579" i="7"/>
  <c r="AD442" i="7"/>
  <c r="AC579" i="7"/>
  <c r="AE442" i="7"/>
  <c r="AD579" i="7"/>
  <c r="AF442" i="7"/>
  <c r="AE579" i="7"/>
  <c r="AG442" i="7"/>
  <c r="AF579" i="7"/>
  <c r="AG579" i="7"/>
  <c r="AH442" i="7"/>
  <c r="AI442" i="7"/>
  <c r="AH579" i="7"/>
  <c r="AI579" i="7"/>
  <c r="AJ442" i="7"/>
  <c r="AK442" i="7"/>
  <c r="AJ579" i="7"/>
  <c r="AK579" i="7"/>
  <c r="AL442" i="7"/>
  <c r="AM442" i="7"/>
  <c r="AL579" i="7"/>
  <c r="AN442" i="7"/>
  <c r="AM579" i="7"/>
  <c r="AO559" i="7"/>
  <c r="AN556" i="7"/>
  <c r="AN555" i="7"/>
  <c r="AO392" i="7"/>
  <c r="C395" i="7"/>
  <c r="F395" i="7"/>
  <c r="D395" i="7"/>
  <c r="L395" i="7"/>
  <c r="E395" i="7"/>
  <c r="I395" i="7"/>
  <c r="H395" i="7"/>
  <c r="J395" i="7"/>
  <c r="G395" i="7"/>
  <c r="K395" i="7"/>
  <c r="L532" i="7"/>
  <c r="D532" i="7"/>
  <c r="C532" i="7"/>
  <c r="E532" i="7"/>
  <c r="F532" i="7"/>
  <c r="H532" i="7"/>
  <c r="I532" i="7"/>
  <c r="M395" i="7"/>
  <c r="K532" i="7"/>
  <c r="J532" i="7"/>
  <c r="G532" i="7"/>
  <c r="M532" i="7"/>
  <c r="N395" i="7"/>
  <c r="O395" i="7"/>
  <c r="N532" i="7"/>
  <c r="P395" i="7"/>
  <c r="O532" i="7"/>
  <c r="Q395" i="7"/>
  <c r="P532" i="7"/>
  <c r="R395" i="7"/>
  <c r="Q532" i="7"/>
  <c r="R532" i="7"/>
  <c r="S395" i="7"/>
  <c r="S532" i="7"/>
  <c r="T395" i="7"/>
  <c r="T532" i="7"/>
  <c r="U395" i="7"/>
  <c r="U532" i="7"/>
  <c r="V395" i="7"/>
  <c r="V532" i="7"/>
  <c r="W395" i="7"/>
  <c r="W532" i="7"/>
  <c r="X395" i="7"/>
  <c r="Y395" i="7"/>
  <c r="X532" i="7"/>
  <c r="Y532" i="7"/>
  <c r="Z395" i="7"/>
  <c r="AA395" i="7"/>
  <c r="Z532" i="7"/>
  <c r="AB395" i="7"/>
  <c r="AA532" i="7"/>
  <c r="AC395" i="7"/>
  <c r="AB532" i="7"/>
  <c r="AC532" i="7"/>
  <c r="AD395" i="7"/>
  <c r="AD532" i="7"/>
  <c r="AE395" i="7"/>
  <c r="AF395" i="7"/>
  <c r="AE532" i="7"/>
  <c r="AF532" i="7"/>
  <c r="AG395" i="7"/>
  <c r="AG532" i="7"/>
  <c r="AH395" i="7"/>
  <c r="AI395" i="7"/>
  <c r="AH532" i="7"/>
  <c r="AJ395" i="7"/>
  <c r="AI532" i="7"/>
  <c r="AK395" i="7"/>
  <c r="AJ532" i="7"/>
  <c r="AK532" i="7"/>
  <c r="AL395" i="7"/>
  <c r="AM395" i="7"/>
  <c r="AL532" i="7"/>
  <c r="AM532" i="7"/>
  <c r="AN395" i="7"/>
  <c r="C389" i="7"/>
  <c r="D389" i="7"/>
  <c r="C526" i="7"/>
  <c r="E389" i="7"/>
  <c r="F389" i="7"/>
  <c r="G389" i="7"/>
  <c r="D526" i="7"/>
  <c r="G526" i="7"/>
  <c r="H389" i="7"/>
  <c r="F526" i="7"/>
  <c r="E526" i="7"/>
  <c r="H526" i="7"/>
  <c r="I389" i="7"/>
  <c r="J389" i="7"/>
  <c r="I526" i="7"/>
  <c r="J526" i="7"/>
  <c r="K389" i="7"/>
  <c r="K526" i="7"/>
  <c r="L389" i="7"/>
  <c r="L526" i="7"/>
  <c r="M389" i="7"/>
  <c r="N389" i="7"/>
  <c r="M526" i="7"/>
  <c r="N526" i="7"/>
  <c r="O389" i="7"/>
  <c r="P389" i="7"/>
  <c r="O526" i="7"/>
  <c r="Q389" i="7"/>
  <c r="P526" i="7"/>
  <c r="R389" i="7"/>
  <c r="Q526" i="7"/>
  <c r="R526" i="7"/>
  <c r="S389" i="7"/>
  <c r="T389" i="7"/>
  <c r="S526" i="7"/>
  <c r="U389" i="7"/>
  <c r="T526" i="7"/>
  <c r="V389" i="7"/>
  <c r="U526" i="7"/>
  <c r="W389" i="7"/>
  <c r="V526" i="7"/>
  <c r="W526" i="7"/>
  <c r="X389" i="7"/>
  <c r="Y389" i="7"/>
  <c r="X526" i="7"/>
  <c r="Z389" i="7"/>
  <c r="Y526" i="7"/>
  <c r="Z526" i="7"/>
  <c r="AA389" i="7"/>
  <c r="AA526" i="7"/>
  <c r="AB389" i="7"/>
  <c r="AC389" i="7"/>
  <c r="AB526" i="7"/>
  <c r="AD389" i="7"/>
  <c r="AC526" i="7"/>
  <c r="AE389" i="7"/>
  <c r="AD526" i="7"/>
  <c r="AE526" i="7"/>
  <c r="AF389" i="7"/>
  <c r="AG389" i="7"/>
  <c r="AF526" i="7"/>
  <c r="AH389" i="7"/>
  <c r="AG526" i="7"/>
  <c r="AH526" i="7"/>
  <c r="AI389" i="7"/>
  <c r="AI526" i="7"/>
  <c r="AJ389" i="7"/>
  <c r="AK389" i="7"/>
  <c r="AJ526" i="7"/>
  <c r="AK526" i="7"/>
  <c r="AL389" i="7"/>
  <c r="AM389" i="7"/>
  <c r="AL526" i="7"/>
  <c r="AN389" i="7"/>
  <c r="AM526" i="7"/>
  <c r="I420" i="7"/>
  <c r="H420" i="7"/>
  <c r="E420" i="7"/>
  <c r="C420" i="7"/>
  <c r="K420" i="7"/>
  <c r="D420" i="7"/>
  <c r="G420" i="7"/>
  <c r="J420" i="7"/>
  <c r="F420" i="7"/>
  <c r="C557" i="7"/>
  <c r="L420" i="7"/>
  <c r="J557" i="7"/>
  <c r="E557" i="7"/>
  <c r="H557" i="7"/>
  <c r="G557" i="7"/>
  <c r="F557" i="7"/>
  <c r="I557" i="7"/>
  <c r="K557" i="7"/>
  <c r="D557" i="7"/>
  <c r="L557" i="7"/>
  <c r="M420" i="7"/>
  <c r="N420" i="7"/>
  <c r="M557" i="7"/>
  <c r="N557" i="7"/>
  <c r="O420" i="7"/>
  <c r="O557" i="7"/>
  <c r="P420" i="7"/>
  <c r="P557" i="7"/>
  <c r="Q420" i="7"/>
  <c r="R420" i="7"/>
  <c r="Q557" i="7"/>
  <c r="R557" i="7"/>
  <c r="S420" i="7"/>
  <c r="T420" i="7"/>
  <c r="S557" i="7"/>
  <c r="U420" i="7"/>
  <c r="T557" i="7"/>
  <c r="U557" i="7"/>
  <c r="V420" i="7"/>
  <c r="V557" i="7"/>
  <c r="W420" i="7"/>
  <c r="X420" i="7"/>
  <c r="W557" i="7"/>
  <c r="Y420" i="7"/>
  <c r="X557" i="7"/>
  <c r="Z420" i="7"/>
  <c r="Y557" i="7"/>
  <c r="AA420" i="7"/>
  <c r="Z557" i="7"/>
  <c r="AA557" i="7"/>
  <c r="AB420" i="7"/>
  <c r="AC420" i="7"/>
  <c r="AB557" i="7"/>
  <c r="AD420" i="7"/>
  <c r="AC557" i="7"/>
  <c r="AE420" i="7"/>
  <c r="AD557" i="7"/>
  <c r="AE557" i="7"/>
  <c r="AF420" i="7"/>
  <c r="AF557" i="7"/>
  <c r="AG420" i="7"/>
  <c r="AH420" i="7"/>
  <c r="AG557" i="7"/>
  <c r="AH557" i="7"/>
  <c r="AI420" i="7"/>
  <c r="AJ420" i="7"/>
  <c r="AI557" i="7"/>
  <c r="AK420" i="7"/>
  <c r="AJ557" i="7"/>
  <c r="AL420" i="7"/>
  <c r="AK557" i="7"/>
  <c r="AL557" i="7"/>
  <c r="AM420" i="7"/>
  <c r="AM557" i="7"/>
  <c r="AN420" i="7"/>
  <c r="C443" i="7"/>
  <c r="E443" i="7"/>
  <c r="F443" i="7"/>
  <c r="H443" i="7"/>
  <c r="D443" i="7"/>
  <c r="G443" i="7"/>
  <c r="F580" i="7"/>
  <c r="G580" i="7"/>
  <c r="D580" i="7"/>
  <c r="E580" i="7"/>
  <c r="C580" i="7"/>
  <c r="I443" i="7"/>
  <c r="H580" i="7"/>
  <c r="I580" i="7"/>
  <c r="J443" i="7"/>
  <c r="K443" i="7"/>
  <c r="J580" i="7"/>
  <c r="K580" i="7"/>
  <c r="L443" i="7"/>
  <c r="L580" i="7"/>
  <c r="M443" i="7"/>
  <c r="N443" i="7"/>
  <c r="M580" i="7"/>
  <c r="O443" i="7"/>
  <c r="N580" i="7"/>
  <c r="O580" i="7"/>
  <c r="P443" i="7"/>
  <c r="Q443" i="7"/>
  <c r="P580" i="7"/>
  <c r="R443" i="7"/>
  <c r="Q580" i="7"/>
  <c r="R580" i="7"/>
  <c r="S443" i="7"/>
  <c r="T443" i="7"/>
  <c r="S580" i="7"/>
  <c r="U443" i="7"/>
  <c r="T580" i="7"/>
  <c r="V443" i="7"/>
  <c r="U580" i="7"/>
  <c r="V580" i="7"/>
  <c r="W443" i="7"/>
  <c r="X443" i="7"/>
  <c r="W580" i="7"/>
  <c r="Y443" i="7"/>
  <c r="X580" i="7"/>
  <c r="Y580" i="7"/>
  <c r="Z443" i="7"/>
  <c r="AA443" i="7"/>
  <c r="Z580" i="7"/>
  <c r="AA580" i="7"/>
  <c r="AB443" i="7"/>
  <c r="AB580" i="7"/>
  <c r="AC443" i="7"/>
  <c r="AC580" i="7"/>
  <c r="AD443" i="7"/>
  <c r="AE443" i="7"/>
  <c r="AD580" i="7"/>
  <c r="AE580" i="7"/>
  <c r="AF443" i="7"/>
  <c r="AG443" i="7"/>
  <c r="AF580" i="7"/>
  <c r="AG580" i="7"/>
  <c r="AH443" i="7"/>
  <c r="AH580" i="7"/>
  <c r="AI443" i="7"/>
  <c r="AJ443" i="7"/>
  <c r="AI580" i="7"/>
  <c r="AK443" i="7"/>
  <c r="AJ580" i="7"/>
  <c r="AL443" i="7"/>
  <c r="AK580" i="7"/>
  <c r="AM443" i="7"/>
  <c r="AL580" i="7"/>
  <c r="AN443" i="7"/>
  <c r="AM580" i="7"/>
  <c r="AO584" i="7"/>
  <c r="AO555" i="7"/>
  <c r="AN583" i="7"/>
  <c r="AN525" i="7"/>
  <c r="AN585" i="7"/>
  <c r="AO419" i="7"/>
  <c r="AO442" i="7"/>
  <c r="E390" i="7"/>
  <c r="C390" i="7"/>
  <c r="D390" i="7"/>
  <c r="F390" i="7"/>
  <c r="G390" i="7"/>
  <c r="G527" i="7"/>
  <c r="E527" i="7"/>
  <c r="F527" i="7"/>
  <c r="C527" i="7"/>
  <c r="H390" i="7"/>
  <c r="D527" i="7"/>
  <c r="I390" i="7"/>
  <c r="H527" i="7"/>
  <c r="J390" i="7"/>
  <c r="I527" i="7"/>
  <c r="K390" i="7"/>
  <c r="J527" i="7"/>
  <c r="L390" i="7"/>
  <c r="K527" i="7"/>
  <c r="L527" i="7"/>
  <c r="M390" i="7"/>
  <c r="N390" i="7"/>
  <c r="M527" i="7"/>
  <c r="O390" i="7"/>
  <c r="N527" i="7"/>
  <c r="P390" i="7"/>
  <c r="O527" i="7"/>
  <c r="P527" i="7"/>
  <c r="Q390" i="7"/>
  <c r="Q527" i="7"/>
  <c r="R390" i="7"/>
  <c r="S390" i="7"/>
  <c r="R527" i="7"/>
  <c r="T390" i="7"/>
  <c r="S527" i="7"/>
  <c r="U390" i="7"/>
  <c r="T527" i="7"/>
  <c r="V390" i="7"/>
  <c r="U527" i="7"/>
  <c r="V527" i="7"/>
  <c r="W390" i="7"/>
  <c r="W527" i="7"/>
  <c r="X390" i="7"/>
  <c r="X527" i="7"/>
  <c r="Y390" i="7"/>
  <c r="Y527" i="7"/>
  <c r="Z390" i="7"/>
  <c r="AA390" i="7"/>
  <c r="Z527" i="7"/>
  <c r="AA527" i="7"/>
  <c r="AB390" i="7"/>
  <c r="AB527" i="7"/>
  <c r="AC390" i="7"/>
  <c r="AC527" i="7"/>
  <c r="AD390" i="7"/>
  <c r="AE390" i="7"/>
  <c r="AD527" i="7"/>
  <c r="AF390" i="7"/>
  <c r="AE527" i="7"/>
  <c r="AF527" i="7"/>
  <c r="AG390" i="7"/>
  <c r="AG527" i="7"/>
  <c r="AH390" i="7"/>
  <c r="AH527" i="7"/>
  <c r="AI390" i="7"/>
  <c r="AJ390" i="7"/>
  <c r="AI527" i="7"/>
  <c r="AJ527" i="7"/>
  <c r="AK390" i="7"/>
  <c r="AK527" i="7"/>
  <c r="AL390" i="7"/>
  <c r="AL527" i="7"/>
  <c r="AM390" i="7"/>
  <c r="AM527" i="7"/>
  <c r="AN390" i="7"/>
  <c r="K421" i="7"/>
  <c r="L421" i="7"/>
  <c r="E421" i="7"/>
  <c r="F421" i="7"/>
  <c r="J421" i="7"/>
  <c r="C421" i="7"/>
  <c r="D421" i="7"/>
  <c r="G421" i="7"/>
  <c r="I421" i="7"/>
  <c r="H421" i="7"/>
  <c r="K558" i="7"/>
  <c r="I558" i="7"/>
  <c r="H558" i="7"/>
  <c r="E558" i="7"/>
  <c r="G558" i="7"/>
  <c r="L558" i="7"/>
  <c r="J558" i="7"/>
  <c r="D558" i="7"/>
  <c r="C558" i="7"/>
  <c r="M421" i="7"/>
  <c r="F558" i="7"/>
  <c r="M558" i="7"/>
  <c r="N421" i="7"/>
  <c r="O421" i="7"/>
  <c r="N558" i="7"/>
  <c r="P421" i="7"/>
  <c r="O558" i="7"/>
  <c r="P558" i="7"/>
  <c r="Q421" i="7"/>
  <c r="R421" i="7"/>
  <c r="Q558" i="7"/>
  <c r="R558" i="7"/>
  <c r="S421" i="7"/>
  <c r="T421" i="7"/>
  <c r="S558" i="7"/>
  <c r="T558" i="7"/>
  <c r="U421" i="7"/>
  <c r="U558" i="7"/>
  <c r="V421" i="7"/>
  <c r="V558" i="7"/>
  <c r="W421" i="7"/>
  <c r="W558" i="7"/>
  <c r="X421" i="7"/>
  <c r="X558" i="7"/>
  <c r="Y421" i="7"/>
  <c r="Y558" i="7"/>
  <c r="Z421" i="7"/>
  <c r="Z558" i="7"/>
  <c r="AA421" i="7"/>
  <c r="AA558" i="7"/>
  <c r="AB421" i="7"/>
  <c r="AB558" i="7"/>
  <c r="AC421" i="7"/>
  <c r="AD421" i="7"/>
  <c r="AC558" i="7"/>
  <c r="AE421" i="7"/>
  <c r="AD558" i="7"/>
  <c r="AF421" i="7"/>
  <c r="AE558" i="7"/>
  <c r="AG421" i="7"/>
  <c r="AF558" i="7"/>
  <c r="AH421" i="7"/>
  <c r="AG558" i="7"/>
  <c r="AI421" i="7"/>
  <c r="AH558" i="7"/>
  <c r="AI558" i="7"/>
  <c r="AJ421" i="7"/>
  <c r="AJ558" i="7"/>
  <c r="AK421" i="7"/>
  <c r="AK558" i="7"/>
  <c r="AL421" i="7"/>
  <c r="AM421" i="7"/>
  <c r="AL558" i="7"/>
  <c r="AM558" i="7"/>
  <c r="AN421" i="7"/>
  <c r="E444" i="7"/>
  <c r="F444" i="7"/>
  <c r="D444" i="7"/>
  <c r="G444" i="7"/>
  <c r="H444" i="7"/>
  <c r="I444" i="7"/>
  <c r="C444" i="7"/>
  <c r="F581" i="7"/>
  <c r="C581" i="7"/>
  <c r="E581" i="7"/>
  <c r="J444" i="7"/>
  <c r="I581" i="7"/>
  <c r="H581" i="7"/>
  <c r="G581" i="7"/>
  <c r="D581" i="7"/>
  <c r="J581" i="7"/>
  <c r="K444" i="7"/>
  <c r="K581" i="7"/>
  <c r="L444" i="7"/>
  <c r="M444" i="7"/>
  <c r="L581" i="7"/>
  <c r="M581" i="7"/>
  <c r="N444" i="7"/>
  <c r="O444" i="7"/>
  <c r="N581" i="7"/>
  <c r="P444" i="7"/>
  <c r="O581" i="7"/>
  <c r="P581" i="7"/>
  <c r="Q444" i="7"/>
  <c r="R444" i="7"/>
  <c r="Q581" i="7"/>
  <c r="R581" i="7"/>
  <c r="S444" i="7"/>
  <c r="S581" i="7"/>
  <c r="T444" i="7"/>
  <c r="T581" i="7"/>
  <c r="U444" i="7"/>
  <c r="V444" i="7"/>
  <c r="U581" i="7"/>
  <c r="V581" i="7"/>
  <c r="W444" i="7"/>
  <c r="X444" i="7"/>
  <c r="W581" i="7"/>
  <c r="Y444" i="7"/>
  <c r="X581" i="7"/>
  <c r="Z444" i="7"/>
  <c r="Y581" i="7"/>
  <c r="Z581" i="7"/>
  <c r="AA444" i="7"/>
  <c r="AB444" i="7"/>
  <c r="AA581" i="7"/>
  <c r="AC444" i="7"/>
  <c r="AB581" i="7"/>
  <c r="AC581" i="7"/>
  <c r="AD444" i="7"/>
  <c r="AE444" i="7"/>
  <c r="AD581" i="7"/>
  <c r="AE581" i="7"/>
  <c r="AF444" i="7"/>
  <c r="AG444" i="7"/>
  <c r="AF581" i="7"/>
  <c r="AG581" i="7"/>
  <c r="AH444" i="7"/>
  <c r="AI444" i="7"/>
  <c r="AH581" i="7"/>
  <c r="AJ444" i="7"/>
  <c r="AI581" i="7"/>
  <c r="AJ581" i="7"/>
  <c r="AK444" i="7"/>
  <c r="AL444" i="7"/>
  <c r="AK581" i="7"/>
  <c r="AL581" i="7"/>
  <c r="AM444" i="7"/>
  <c r="AM581" i="7"/>
  <c r="AN444" i="7"/>
  <c r="AO580" i="7"/>
  <c r="AO551" i="7"/>
  <c r="AO448" i="7"/>
  <c r="AN580" i="7"/>
  <c r="AO444" i="7"/>
  <c r="AO395" i="7"/>
  <c r="AO418" i="7"/>
  <c r="AO417" i="7"/>
  <c r="AN532" i="7"/>
  <c r="C441" i="7"/>
  <c r="F441" i="7"/>
  <c r="C578" i="7"/>
  <c r="E441" i="7"/>
  <c r="D441" i="7"/>
  <c r="D578" i="7"/>
  <c r="E578" i="7"/>
  <c r="F578" i="7"/>
  <c r="G441" i="7"/>
  <c r="G578" i="7"/>
  <c r="H441" i="7"/>
  <c r="I441" i="7"/>
  <c r="H578" i="7"/>
  <c r="I578" i="7"/>
  <c r="J441" i="7"/>
  <c r="J578" i="7"/>
  <c r="K441" i="7"/>
  <c r="L441" i="7"/>
  <c r="K578" i="7"/>
  <c r="M441" i="7"/>
  <c r="L578" i="7"/>
  <c r="M578" i="7"/>
  <c r="N441" i="7"/>
  <c r="N578" i="7"/>
  <c r="O441" i="7"/>
  <c r="P441" i="7"/>
  <c r="O578" i="7"/>
  <c r="Q441" i="7"/>
  <c r="P578" i="7"/>
  <c r="R441" i="7"/>
  <c r="Q578" i="7"/>
  <c r="S441" i="7"/>
  <c r="R578" i="7"/>
  <c r="S578" i="7"/>
  <c r="T441" i="7"/>
  <c r="T578" i="7"/>
  <c r="U441" i="7"/>
  <c r="U578" i="7"/>
  <c r="V441" i="7"/>
  <c r="V578" i="7"/>
  <c r="W441" i="7"/>
  <c r="X441" i="7"/>
  <c r="W578" i="7"/>
  <c r="X578" i="7"/>
  <c r="Y441" i="7"/>
  <c r="Y578" i="7"/>
  <c r="Z441" i="7"/>
  <c r="AA441" i="7"/>
  <c r="Z578" i="7"/>
  <c r="AA578" i="7"/>
  <c r="AB441" i="7"/>
  <c r="AC441" i="7"/>
  <c r="AB578" i="7"/>
  <c r="AD441" i="7"/>
  <c r="AC578" i="7"/>
  <c r="AE441" i="7"/>
  <c r="AD578" i="7"/>
  <c r="AE578" i="7"/>
  <c r="AF441" i="7"/>
  <c r="AG441" i="7"/>
  <c r="AF578" i="7"/>
  <c r="AH441" i="7"/>
  <c r="AG578" i="7"/>
  <c r="AI441" i="7"/>
  <c r="AH578" i="7"/>
  <c r="AJ441" i="7"/>
  <c r="AI578" i="7"/>
  <c r="AK441" i="7"/>
  <c r="AJ578" i="7"/>
  <c r="AL441" i="7"/>
  <c r="AK578" i="7"/>
  <c r="AM441" i="7"/>
  <c r="AL578" i="7"/>
  <c r="AN441" i="7"/>
  <c r="AM578" i="7"/>
  <c r="C391" i="7"/>
  <c r="F391" i="7"/>
  <c r="E391" i="7"/>
  <c r="G391" i="7"/>
  <c r="H391" i="7"/>
  <c r="D391" i="7"/>
  <c r="I391" i="7"/>
  <c r="F528" i="7"/>
  <c r="D528" i="7"/>
  <c r="C528" i="7"/>
  <c r="G528" i="7"/>
  <c r="H528" i="7"/>
  <c r="E528" i="7"/>
  <c r="I528" i="7"/>
  <c r="J391" i="7"/>
  <c r="J528" i="7"/>
  <c r="K391" i="7"/>
  <c r="L391" i="7"/>
  <c r="K528" i="7"/>
  <c r="L528" i="7"/>
  <c r="M391" i="7"/>
  <c r="M528" i="7"/>
  <c r="N391" i="7"/>
  <c r="N528" i="7"/>
  <c r="O391" i="7"/>
  <c r="O528" i="7"/>
  <c r="P391" i="7"/>
  <c r="P528" i="7"/>
  <c r="Q391" i="7"/>
  <c r="R391" i="7"/>
  <c r="Q528" i="7"/>
  <c r="R528" i="7"/>
  <c r="S391" i="7"/>
  <c r="T391" i="7"/>
  <c r="S528" i="7"/>
  <c r="T528" i="7"/>
  <c r="U391" i="7"/>
  <c r="U528" i="7"/>
  <c r="V391" i="7"/>
  <c r="V528" i="7"/>
  <c r="W391" i="7"/>
  <c r="W528" i="7"/>
  <c r="X391" i="7"/>
  <c r="Y391" i="7"/>
  <c r="X528" i="7"/>
  <c r="Y528" i="7"/>
  <c r="Z391" i="7"/>
  <c r="AA391" i="7"/>
  <c r="Z528" i="7"/>
  <c r="AA528" i="7"/>
  <c r="AB391" i="7"/>
  <c r="AC391" i="7"/>
  <c r="AB528" i="7"/>
  <c r="AD391" i="7"/>
  <c r="AC528" i="7"/>
  <c r="AE391" i="7"/>
  <c r="AD528" i="7"/>
  <c r="AF391" i="7"/>
  <c r="AE528" i="7"/>
  <c r="AF528" i="7"/>
  <c r="AG391" i="7"/>
  <c r="AG528" i="7"/>
  <c r="AH391" i="7"/>
  <c r="AI391" i="7"/>
  <c r="AH528" i="7"/>
  <c r="AJ391" i="7"/>
  <c r="AI528" i="7"/>
  <c r="AJ528" i="7"/>
  <c r="AK391" i="7"/>
  <c r="AK528" i="7"/>
  <c r="AL391" i="7"/>
  <c r="AL528" i="7"/>
  <c r="AM391" i="7"/>
  <c r="AM528" i="7"/>
  <c r="AN391" i="7"/>
  <c r="C414" i="7"/>
  <c r="C551" i="7"/>
  <c r="F414" i="7"/>
  <c r="E414" i="7"/>
  <c r="D414" i="7"/>
  <c r="F551" i="7"/>
  <c r="G414" i="7"/>
  <c r="D551" i="7"/>
  <c r="E551" i="7"/>
  <c r="H414" i="7"/>
  <c r="G551" i="7"/>
  <c r="H551" i="7"/>
  <c r="I414" i="7"/>
  <c r="I551" i="7"/>
  <c r="J414" i="7"/>
  <c r="J551" i="7"/>
  <c r="K414" i="7"/>
  <c r="L414" i="7"/>
  <c r="K551" i="7"/>
  <c r="L551" i="7"/>
  <c r="M414" i="7"/>
  <c r="N414" i="7"/>
  <c r="M551" i="7"/>
  <c r="O414" i="7"/>
  <c r="N551" i="7"/>
  <c r="P414" i="7"/>
  <c r="O551" i="7"/>
  <c r="Q414" i="7"/>
  <c r="P551" i="7"/>
  <c r="Q551" i="7"/>
  <c r="R414" i="7"/>
  <c r="R551" i="7"/>
  <c r="S414" i="7"/>
  <c r="S551" i="7"/>
  <c r="T414" i="7"/>
  <c r="T551" i="7"/>
  <c r="U414" i="7"/>
  <c r="U551" i="7"/>
  <c r="V414" i="7"/>
  <c r="V551" i="7"/>
  <c r="W414" i="7"/>
  <c r="X414" i="7"/>
  <c r="W551" i="7"/>
  <c r="Y414" i="7"/>
  <c r="X551" i="7"/>
  <c r="Y551" i="7"/>
  <c r="Z414" i="7"/>
  <c r="Z551" i="7"/>
  <c r="AA414" i="7"/>
  <c r="AA551" i="7"/>
  <c r="AB414" i="7"/>
  <c r="AB551" i="7"/>
  <c r="AC414" i="7"/>
  <c r="AC551" i="7"/>
  <c r="AD414" i="7"/>
  <c r="AD551" i="7"/>
  <c r="AE414" i="7"/>
  <c r="AF414" i="7"/>
  <c r="AE551" i="7"/>
  <c r="AG414" i="7"/>
  <c r="AF551" i="7"/>
  <c r="AH414" i="7"/>
  <c r="AG551" i="7"/>
  <c r="AI414" i="7"/>
  <c r="AH551" i="7"/>
  <c r="AJ414" i="7"/>
  <c r="AI551" i="7"/>
  <c r="AK414" i="7"/>
  <c r="AJ551" i="7"/>
  <c r="AK551" i="7"/>
  <c r="AL414" i="7"/>
  <c r="AM414" i="7"/>
  <c r="AL551" i="7"/>
  <c r="AM551" i="7"/>
  <c r="AN414" i="7"/>
  <c r="C422" i="7"/>
  <c r="M422" i="7"/>
  <c r="G422" i="7"/>
  <c r="D422" i="7"/>
  <c r="F422" i="7"/>
  <c r="L422" i="7"/>
  <c r="I422" i="7"/>
  <c r="J422" i="7"/>
  <c r="H422" i="7"/>
  <c r="E422" i="7"/>
  <c r="K422" i="7"/>
  <c r="J559" i="7"/>
  <c r="M559" i="7"/>
  <c r="C559" i="7"/>
  <c r="K559" i="7"/>
  <c r="I559" i="7"/>
  <c r="L559" i="7"/>
  <c r="N422" i="7"/>
  <c r="E559" i="7"/>
  <c r="F559" i="7"/>
  <c r="D559" i="7"/>
  <c r="H559" i="7"/>
  <c r="G559" i="7"/>
  <c r="O422" i="7"/>
  <c r="N559" i="7"/>
  <c r="O559" i="7"/>
  <c r="P422" i="7"/>
  <c r="P559" i="7"/>
  <c r="Q422" i="7"/>
  <c r="Q559" i="7"/>
  <c r="R422" i="7"/>
  <c r="S422" i="7"/>
  <c r="R559" i="7"/>
  <c r="T422" i="7"/>
  <c r="S559" i="7"/>
  <c r="T559" i="7"/>
  <c r="U422" i="7"/>
  <c r="U559" i="7"/>
  <c r="V422" i="7"/>
  <c r="W422" i="7"/>
  <c r="V559" i="7"/>
  <c r="W559" i="7"/>
  <c r="X422" i="7"/>
  <c r="Y422" i="7"/>
  <c r="X559" i="7"/>
  <c r="Y559" i="7"/>
  <c r="Z422" i="7"/>
  <c r="Z559" i="7"/>
  <c r="AA422" i="7"/>
  <c r="AA559" i="7"/>
  <c r="AB422" i="7"/>
  <c r="AC422" i="7"/>
  <c r="AB559" i="7"/>
  <c r="AD422" i="7"/>
  <c r="AC559" i="7"/>
  <c r="AD559" i="7"/>
  <c r="AE422" i="7"/>
  <c r="AF422" i="7"/>
  <c r="AE559" i="7"/>
  <c r="AG422" i="7"/>
  <c r="AF559" i="7"/>
  <c r="AG559" i="7"/>
  <c r="AH422" i="7"/>
  <c r="AH559" i="7"/>
  <c r="AI422" i="7"/>
  <c r="AI559" i="7"/>
  <c r="AJ422" i="7"/>
  <c r="AK422" i="7"/>
  <c r="AJ559" i="7"/>
  <c r="AL422" i="7"/>
  <c r="AK559" i="7"/>
  <c r="AM422" i="7"/>
  <c r="AL559" i="7"/>
  <c r="AM559" i="7"/>
  <c r="AN422" i="7"/>
  <c r="J445" i="7"/>
  <c r="F445" i="7"/>
  <c r="H445" i="7"/>
  <c r="D445" i="7"/>
  <c r="G445" i="7"/>
  <c r="C445" i="7"/>
  <c r="E445" i="7"/>
  <c r="I445" i="7"/>
  <c r="J582" i="7"/>
  <c r="C582" i="7"/>
  <c r="G582" i="7"/>
  <c r="F582" i="7"/>
  <c r="D582" i="7"/>
  <c r="I582" i="7"/>
  <c r="K445" i="7"/>
  <c r="E582" i="7"/>
  <c r="H582" i="7"/>
  <c r="L445" i="7"/>
  <c r="K582" i="7"/>
  <c r="L582" i="7"/>
  <c r="M445" i="7"/>
  <c r="M582" i="7"/>
  <c r="N445" i="7"/>
  <c r="O445" i="7"/>
  <c r="N582" i="7"/>
  <c r="P445" i="7"/>
  <c r="O582" i="7"/>
  <c r="P582" i="7"/>
  <c r="Q445" i="7"/>
  <c r="Q582" i="7"/>
  <c r="R445" i="7"/>
  <c r="S445" i="7"/>
  <c r="R582" i="7"/>
  <c r="T445" i="7"/>
  <c r="S582" i="7"/>
  <c r="U445" i="7"/>
  <c r="T582" i="7"/>
  <c r="V445" i="7"/>
  <c r="U582" i="7"/>
  <c r="W445" i="7"/>
  <c r="V582" i="7"/>
  <c r="X445" i="7"/>
  <c r="W582" i="7"/>
  <c r="X582" i="7"/>
  <c r="Y445" i="7"/>
  <c r="Y582" i="7"/>
  <c r="Z445" i="7"/>
  <c r="AA445" i="7"/>
  <c r="Z582" i="7"/>
  <c r="AB445" i="7"/>
  <c r="AA582" i="7"/>
  <c r="AC445" i="7"/>
  <c r="AB582" i="7"/>
  <c r="AC582" i="7"/>
  <c r="AD445" i="7"/>
  <c r="AE445" i="7"/>
  <c r="AD582" i="7"/>
  <c r="AF445" i="7"/>
  <c r="AE582" i="7"/>
  <c r="AG445" i="7"/>
  <c r="AF582" i="7"/>
  <c r="AH445" i="7"/>
  <c r="AG582" i="7"/>
  <c r="AI445" i="7"/>
  <c r="AH582" i="7"/>
  <c r="AJ445" i="7"/>
  <c r="AI582" i="7"/>
  <c r="AJ582" i="7"/>
  <c r="AK445" i="7"/>
  <c r="AL445" i="7"/>
  <c r="AK582" i="7"/>
  <c r="AM445" i="7"/>
  <c r="AL582" i="7"/>
  <c r="AM582" i="7"/>
  <c r="AN445" i="7"/>
  <c r="AO531" i="7"/>
  <c r="AO440" i="7"/>
  <c r="AN529" i="7"/>
  <c r="AN557" i="7"/>
  <c r="AO420" i="7"/>
  <c r="AO390" i="7"/>
  <c r="AO394" i="7"/>
  <c r="AO393" i="7"/>
  <c r="AN577" i="7"/>
  <c r="AN118" i="7"/>
  <c r="AN119" i="7" s="1"/>
  <c r="B351" i="7" a="1"/>
  <c r="B351" i="7" s="1"/>
  <c r="B353" i="7" a="1"/>
  <c r="B353" i="7" s="1"/>
  <c r="B355" i="7" a="1"/>
  <c r="B355" i="7" s="1"/>
  <c r="B488" i="7" a="1"/>
  <c r="B488" i="7" s="1"/>
  <c r="B490" i="7" a="1"/>
  <c r="B490" i="7" s="1"/>
  <c r="B492" i="7" a="1"/>
  <c r="B492" i="7" s="1"/>
  <c r="B352" i="7" a="1"/>
  <c r="B352" i="7" s="1"/>
  <c r="B354" i="7" a="1"/>
  <c r="B354" i="7" s="1"/>
  <c r="B487" i="7" a="1"/>
  <c r="B487" i="7" s="1"/>
  <c r="B489" i="7" a="1"/>
  <c r="B489" i="7" s="1"/>
  <c r="B491" i="7" a="1"/>
  <c r="B491" i="7" s="1"/>
  <c r="AP667" i="7"/>
  <c r="AP669" i="7" s="1"/>
  <c r="R790" i="7"/>
  <c r="S790" i="7"/>
  <c r="T790" i="7"/>
  <c r="U790" i="7"/>
  <c r="V790" i="7"/>
  <c r="AL794" i="7"/>
  <c r="AM794" i="7"/>
  <c r="AN794" i="7"/>
  <c r="AO794" i="7"/>
  <c r="W791" i="7"/>
  <c r="X791" i="7"/>
  <c r="Y791" i="7"/>
  <c r="Z791" i="7"/>
  <c r="AA791" i="7"/>
  <c r="AP794" i="7"/>
  <c r="I788" i="7"/>
  <c r="J788" i="7"/>
  <c r="K788" i="7"/>
  <c r="L788" i="7"/>
  <c r="AB792" i="7"/>
  <c r="AC792" i="7"/>
  <c r="AD792" i="7"/>
  <c r="AE792" i="7"/>
  <c r="AF792" i="7"/>
  <c r="M789" i="7"/>
  <c r="N789" i="7"/>
  <c r="O789" i="7"/>
  <c r="P789" i="7"/>
  <c r="Q789" i="7"/>
  <c r="AG793" i="7"/>
  <c r="AH793" i="7"/>
  <c r="AI793" i="7"/>
  <c r="AJ793" i="7"/>
  <c r="AK793" i="7"/>
  <c r="AP379" i="7"/>
  <c r="AP390" i="7" s="1"/>
  <c r="AP429" i="7"/>
  <c r="AP441" i="7" s="1"/>
  <c r="AP431" i="7"/>
  <c r="AP435" i="7"/>
  <c r="AP384" i="7"/>
  <c r="AP395" i="7" s="1"/>
  <c r="AP433" i="7"/>
  <c r="AP402" i="7"/>
  <c r="AP414" i="7" s="1"/>
  <c r="AP404" i="7"/>
  <c r="AP406" i="7"/>
  <c r="AP418" i="7" s="1"/>
  <c r="AP382" i="7"/>
  <c r="AP380" i="7"/>
  <c r="AP408" i="7"/>
  <c r="AP420" i="7" s="1"/>
  <c r="AP378" i="7"/>
  <c r="AP407" i="7"/>
  <c r="AP385" i="7"/>
  <c r="AP432" i="7"/>
  <c r="AP377" i="7"/>
  <c r="AP388" i="7" s="1"/>
  <c r="AP403" i="7"/>
  <c r="AP428" i="7"/>
  <c r="AP436" i="7"/>
  <c r="AP383" i="7"/>
  <c r="AP381" i="7"/>
  <c r="AP405" i="7"/>
  <c r="AP417" i="7" s="1"/>
  <c r="AP409" i="7"/>
  <c r="AP430" i="7"/>
  <c r="AP434" i="7"/>
  <c r="AP446" i="7" s="1"/>
  <c r="AP277" i="7"/>
  <c r="AP240" i="7"/>
  <c r="AP78" i="7"/>
  <c r="AP788" i="7"/>
  <c r="F788" i="7"/>
  <c r="G788" i="7"/>
  <c r="H788" i="7"/>
  <c r="L790" i="7"/>
  <c r="M790" i="7"/>
  <c r="N790" i="7"/>
  <c r="R792" i="7"/>
  <c r="S792" i="7"/>
  <c r="T792" i="7"/>
  <c r="X794" i="7"/>
  <c r="Y794" i="7"/>
  <c r="Z794" i="7"/>
  <c r="AD796" i="7"/>
  <c r="AE796" i="7"/>
  <c r="AF796" i="7"/>
  <c r="I789" i="7"/>
  <c r="J789" i="7"/>
  <c r="K789" i="7"/>
  <c r="O791" i="7"/>
  <c r="P791" i="7"/>
  <c r="Q791" i="7"/>
  <c r="U793" i="7"/>
  <c r="V793" i="7"/>
  <c r="W793" i="7"/>
  <c r="AA795" i="7"/>
  <c r="AB795" i="7"/>
  <c r="AC795" i="7"/>
  <c r="AP37" i="7"/>
  <c r="AO108" i="7"/>
  <c r="AP97" i="7"/>
  <c r="AP538" i="7"/>
  <c r="AP508" i="7"/>
  <c r="AP547" i="7"/>
  <c r="AP559" i="7" s="1"/>
  <c r="O724" i="7"/>
  <c r="O733" i="7" s="1"/>
  <c r="O705" i="7" s="1"/>
  <c r="P724" i="7"/>
  <c r="P733" i="7" s="1"/>
  <c r="P705" i="7" s="1"/>
  <c r="Q724" i="7"/>
  <c r="Q733" i="7" s="1"/>
  <c r="Q705" i="7" s="1"/>
  <c r="R724" i="7"/>
  <c r="R733" i="7" s="1"/>
  <c r="R705" i="7" s="1"/>
  <c r="S724" i="7"/>
  <c r="S733" i="7" s="1"/>
  <c r="S705" i="7" s="1"/>
  <c r="T724" i="7"/>
  <c r="T733" i="7" s="1"/>
  <c r="T705" i="7" s="1"/>
  <c r="U724" i="7"/>
  <c r="U733" i="7" s="1"/>
  <c r="U705" i="7" s="1"/>
  <c r="V724" i="7"/>
  <c r="V733" i="7" s="1"/>
  <c r="V705" i="7" s="1"/>
  <c r="W724" i="7"/>
  <c r="W733" i="7" s="1"/>
  <c r="W705" i="7" s="1"/>
  <c r="W100" i="7" s="1"/>
  <c r="X724" i="7"/>
  <c r="X733" i="7" s="1"/>
  <c r="X705" i="7" s="1"/>
  <c r="X100" i="7" s="1"/>
  <c r="Y724" i="7"/>
  <c r="Y733" i="7" s="1"/>
  <c r="Y705" i="7" s="1"/>
  <c r="Y100" i="7" s="1"/>
  <c r="Z724" i="7"/>
  <c r="Z733" i="7" s="1"/>
  <c r="Z705" i="7" s="1"/>
  <c r="Z100" i="7" s="1"/>
  <c r="AM726" i="7"/>
  <c r="AM733" i="7" s="1"/>
  <c r="AM705" i="7" s="1"/>
  <c r="AM100" i="7" s="1"/>
  <c r="AN726" i="7"/>
  <c r="AN733" i="7" s="1"/>
  <c r="AN705" i="7" s="1"/>
  <c r="AN100" i="7" s="1"/>
  <c r="AO726" i="7"/>
  <c r="AO733" i="7" s="1"/>
  <c r="AO705" i="7" s="1"/>
  <c r="AO100" i="7" s="1"/>
  <c r="R756" i="7"/>
  <c r="R765" i="7" s="1"/>
  <c r="R737" i="7" s="1"/>
  <c r="R101" i="7" s="1"/>
  <c r="S756" i="7"/>
  <c r="S765" i="7" s="1"/>
  <c r="S737" i="7" s="1"/>
  <c r="S101" i="7" s="1"/>
  <c r="T756" i="7"/>
  <c r="T765" i="7" s="1"/>
  <c r="T737" i="7" s="1"/>
  <c r="T101" i="7" s="1"/>
  <c r="U756" i="7"/>
  <c r="U765" i="7" s="1"/>
  <c r="U737" i="7" s="1"/>
  <c r="U101" i="7" s="1"/>
  <c r="V756" i="7"/>
  <c r="V765" i="7" s="1"/>
  <c r="V737" i="7" s="1"/>
  <c r="V101" i="7" s="1"/>
  <c r="W756" i="7"/>
  <c r="W765" i="7" s="1"/>
  <c r="W737" i="7" s="1"/>
  <c r="W101" i="7" s="1"/>
  <c r="X756" i="7"/>
  <c r="X765" i="7" s="1"/>
  <c r="X737" i="7" s="1"/>
  <c r="X101" i="7" s="1"/>
  <c r="Y756" i="7"/>
  <c r="Y765" i="7" s="1"/>
  <c r="Y737" i="7" s="1"/>
  <c r="Y101" i="7" s="1"/>
  <c r="Z756" i="7"/>
  <c r="Z765" i="7" s="1"/>
  <c r="Z737" i="7" s="1"/>
  <c r="Z101" i="7" s="1"/>
  <c r="AA756" i="7"/>
  <c r="AA765" i="7" s="1"/>
  <c r="AA737" i="7" s="1"/>
  <c r="AA101" i="7" s="1"/>
  <c r="AB756" i="7"/>
  <c r="AB765" i="7" s="1"/>
  <c r="AB737" i="7" s="1"/>
  <c r="AB101" i="7" s="1"/>
  <c r="AC756" i="7"/>
  <c r="AC765" i="7" s="1"/>
  <c r="AC737" i="7" s="1"/>
  <c r="AC101" i="7" s="1"/>
  <c r="AD756" i="7"/>
  <c r="AD765" i="7" s="1"/>
  <c r="AD737" i="7" s="1"/>
  <c r="AD101" i="7" s="1"/>
  <c r="AE756" i="7"/>
  <c r="AE765" i="7" s="1"/>
  <c r="AE737" i="7" s="1"/>
  <c r="AE101" i="7" s="1"/>
  <c r="AF756" i="7"/>
  <c r="AF765" i="7" s="1"/>
  <c r="AF737" i="7" s="1"/>
  <c r="AF101" i="7" s="1"/>
  <c r="W788" i="7"/>
  <c r="X788" i="7"/>
  <c r="Y788" i="7"/>
  <c r="Z788" i="7"/>
  <c r="AA788" i="7"/>
  <c r="AB788" i="7"/>
  <c r="AC788" i="7"/>
  <c r="AD788" i="7"/>
  <c r="AE788" i="7"/>
  <c r="AF788" i="7"/>
  <c r="AG788" i="7"/>
  <c r="AH788" i="7"/>
  <c r="AI788" i="7"/>
  <c r="AJ788" i="7"/>
  <c r="AK788" i="7"/>
  <c r="AL788" i="7"/>
  <c r="AM788" i="7"/>
  <c r="AN788" i="7"/>
  <c r="AO788" i="7"/>
  <c r="AP726" i="7"/>
  <c r="AP733" i="7" s="1"/>
  <c r="AP705" i="7" s="1"/>
  <c r="AP372" i="7"/>
  <c r="AP512" i="7"/>
  <c r="AP564" i="7"/>
  <c r="AP721" i="7"/>
  <c r="AP706" i="7" s="1"/>
  <c r="AP105" i="7" s="1"/>
  <c r="B711" i="7"/>
  <c r="C387" i="7" s="1"/>
  <c r="AA725" i="7"/>
  <c r="AA733" i="7" s="1"/>
  <c r="AA705" i="7" s="1"/>
  <c r="AA100" i="7" s="1"/>
  <c r="AB725" i="7"/>
  <c r="AB733" i="7" s="1"/>
  <c r="AB705" i="7" s="1"/>
  <c r="AB100" i="7" s="1"/>
  <c r="AC725" i="7"/>
  <c r="AC733" i="7" s="1"/>
  <c r="AC705" i="7" s="1"/>
  <c r="AC100" i="7" s="1"/>
  <c r="AD725" i="7"/>
  <c r="AD733" i="7" s="1"/>
  <c r="AD705" i="7" s="1"/>
  <c r="AD100" i="7" s="1"/>
  <c r="AE725" i="7"/>
  <c r="AE733" i="7" s="1"/>
  <c r="AE705" i="7" s="1"/>
  <c r="AE100" i="7" s="1"/>
  <c r="AF725" i="7"/>
  <c r="AF733" i="7" s="1"/>
  <c r="AF705" i="7" s="1"/>
  <c r="AF100" i="7" s="1"/>
  <c r="AG725" i="7"/>
  <c r="AG733" i="7" s="1"/>
  <c r="AG705" i="7" s="1"/>
  <c r="AG100" i="7" s="1"/>
  <c r="AH725" i="7"/>
  <c r="AH733" i="7" s="1"/>
  <c r="AH705" i="7" s="1"/>
  <c r="AH100" i="7" s="1"/>
  <c r="AI725" i="7"/>
  <c r="AI733" i="7" s="1"/>
  <c r="AI705" i="7" s="1"/>
  <c r="AI100" i="7" s="1"/>
  <c r="AJ725" i="7"/>
  <c r="AJ733" i="7" s="1"/>
  <c r="AJ705" i="7" s="1"/>
  <c r="AJ100" i="7" s="1"/>
  <c r="AK725" i="7"/>
  <c r="AK733" i="7" s="1"/>
  <c r="AK705" i="7" s="1"/>
  <c r="AK100" i="7" s="1"/>
  <c r="AL725" i="7"/>
  <c r="AL733" i="7" s="1"/>
  <c r="AL705" i="7" s="1"/>
  <c r="AL100" i="7" s="1"/>
  <c r="AP753" i="7"/>
  <c r="AP738" i="7" s="1"/>
  <c r="AP106" i="7" s="1"/>
  <c r="B743" i="7"/>
  <c r="AP413" i="7" s="1"/>
  <c r="AG757" i="7"/>
  <c r="AG765" i="7" s="1"/>
  <c r="AG737" i="7" s="1"/>
  <c r="AG101" i="7" s="1"/>
  <c r="AH757" i="7"/>
  <c r="AH765" i="7" s="1"/>
  <c r="AH737" i="7" s="1"/>
  <c r="AH101" i="7" s="1"/>
  <c r="AI757" i="7"/>
  <c r="AI765" i="7" s="1"/>
  <c r="AI737" i="7" s="1"/>
  <c r="AI101" i="7" s="1"/>
  <c r="AJ757" i="7"/>
  <c r="AJ765" i="7" s="1"/>
  <c r="AJ737" i="7" s="1"/>
  <c r="AJ101" i="7" s="1"/>
  <c r="AK757" i="7"/>
  <c r="AK765" i="7" s="1"/>
  <c r="AK737" i="7" s="1"/>
  <c r="AK101" i="7" s="1"/>
  <c r="AL757" i="7"/>
  <c r="AL765" i="7" s="1"/>
  <c r="AL737" i="7" s="1"/>
  <c r="AL101" i="7" s="1"/>
  <c r="AM757" i="7"/>
  <c r="AM765" i="7" s="1"/>
  <c r="AM737" i="7" s="1"/>
  <c r="AM101" i="7" s="1"/>
  <c r="AN757" i="7"/>
  <c r="AN765" i="7" s="1"/>
  <c r="AN737" i="7" s="1"/>
  <c r="AN101" i="7" s="1"/>
  <c r="AO757" i="7"/>
  <c r="AO765" i="7" s="1"/>
  <c r="AO737" i="7" s="1"/>
  <c r="AO101" i="7" s="1"/>
  <c r="AP785" i="7"/>
  <c r="AP770" i="7" s="1"/>
  <c r="AP107" i="7" s="1"/>
  <c r="B775" i="7"/>
  <c r="AP757" i="7"/>
  <c r="U100" i="7" l="1"/>
  <c r="V100" i="7"/>
  <c r="AP550" i="7"/>
  <c r="AP524" i="7"/>
  <c r="AP567" i="7"/>
  <c r="AP579" i="7" s="1"/>
  <c r="B579" i="7" s="1"/>
  <c r="AP442" i="7"/>
  <c r="B442" i="7" s="1"/>
  <c r="AP546" i="7"/>
  <c r="AP558" i="7" s="1"/>
  <c r="B558" i="7" s="1"/>
  <c r="AP421" i="7"/>
  <c r="B421" i="7" s="1"/>
  <c r="AP569" i="7"/>
  <c r="AP581" i="7" s="1"/>
  <c r="B581" i="7" s="1"/>
  <c r="AP444" i="7"/>
  <c r="B444" i="7" s="1"/>
  <c r="AP541" i="7"/>
  <c r="AP553" i="7" s="1"/>
  <c r="B553" i="7" s="1"/>
  <c r="AP416" i="7"/>
  <c r="B416" i="7" s="1"/>
  <c r="C439" i="7"/>
  <c r="D439" i="7"/>
  <c r="D449" i="7" s="1"/>
  <c r="C576" i="7"/>
  <c r="F439" i="7"/>
  <c r="F449" i="7" s="1"/>
  <c r="D576" i="7"/>
  <c r="D586" i="7" s="1"/>
  <c r="E439" i="7"/>
  <c r="E449" i="7" s="1"/>
  <c r="G439" i="7"/>
  <c r="G449" i="7" s="1"/>
  <c r="E576" i="7"/>
  <c r="E586" i="7" s="1"/>
  <c r="F576" i="7"/>
  <c r="F586" i="7" s="1"/>
  <c r="H439" i="7"/>
  <c r="H449" i="7" s="1"/>
  <c r="G576" i="7"/>
  <c r="G586" i="7" s="1"/>
  <c r="H576" i="7"/>
  <c r="H586" i="7" s="1"/>
  <c r="I439" i="7"/>
  <c r="I449" i="7" s="1"/>
  <c r="I576" i="7"/>
  <c r="I586" i="7" s="1"/>
  <c r="J439" i="7"/>
  <c r="J449" i="7" s="1"/>
  <c r="J576" i="7"/>
  <c r="J586" i="7" s="1"/>
  <c r="K439" i="7"/>
  <c r="K449" i="7" s="1"/>
  <c r="K576" i="7"/>
  <c r="K586" i="7" s="1"/>
  <c r="L439" i="7"/>
  <c r="L449" i="7" s="1"/>
  <c r="M439" i="7"/>
  <c r="M449" i="7" s="1"/>
  <c r="N439" i="7"/>
  <c r="N449" i="7" s="1"/>
  <c r="L576" i="7"/>
  <c r="L586" i="7" s="1"/>
  <c r="N576" i="7"/>
  <c r="N586" i="7" s="1"/>
  <c r="M576" i="7"/>
  <c r="M586" i="7" s="1"/>
  <c r="O439" i="7"/>
  <c r="O576" i="7"/>
  <c r="O586" i="7" s="1"/>
  <c r="P439" i="7"/>
  <c r="P449" i="7" s="1"/>
  <c r="Q439" i="7"/>
  <c r="Q449" i="7" s="1"/>
  <c r="P576" i="7"/>
  <c r="R439" i="7"/>
  <c r="R449" i="7" s="1"/>
  <c r="Q576" i="7"/>
  <c r="Q586" i="7" s="1"/>
  <c r="S439" i="7"/>
  <c r="S449" i="7" s="1"/>
  <c r="R576" i="7"/>
  <c r="R586" i="7" s="1"/>
  <c r="S576" i="7"/>
  <c r="S586" i="7" s="1"/>
  <c r="T439" i="7"/>
  <c r="T449" i="7" s="1"/>
  <c r="T576" i="7"/>
  <c r="T586" i="7" s="1"/>
  <c r="U439" i="7"/>
  <c r="U449" i="7" s="1"/>
  <c r="V439" i="7"/>
  <c r="V449" i="7" s="1"/>
  <c r="U576" i="7"/>
  <c r="U586" i="7" s="1"/>
  <c r="V576" i="7"/>
  <c r="V586" i="7" s="1"/>
  <c r="W439" i="7"/>
  <c r="W449" i="7" s="1"/>
  <c r="X439" i="7"/>
  <c r="X449" i="7" s="1"/>
  <c r="W576" i="7"/>
  <c r="W586" i="7" s="1"/>
  <c r="Y439" i="7"/>
  <c r="Y449" i="7" s="1"/>
  <c r="X576" i="7"/>
  <c r="X586" i="7" s="1"/>
  <c r="Y576" i="7"/>
  <c r="Y586" i="7" s="1"/>
  <c r="Z439" i="7"/>
  <c r="Z449" i="7" s="1"/>
  <c r="AA439" i="7"/>
  <c r="AA449" i="7" s="1"/>
  <c r="Z576" i="7"/>
  <c r="AA576" i="7"/>
  <c r="AA586" i="7" s="1"/>
  <c r="AB439" i="7"/>
  <c r="AB449" i="7" s="1"/>
  <c r="AC439" i="7"/>
  <c r="AC449" i="7" s="1"/>
  <c r="AB576" i="7"/>
  <c r="AB586" i="7" s="1"/>
  <c r="AD439" i="7"/>
  <c r="AD449" i="7" s="1"/>
  <c r="AC576" i="7"/>
  <c r="AC586" i="7" s="1"/>
  <c r="AD576" i="7"/>
  <c r="AD586" i="7" s="1"/>
  <c r="AE439" i="7"/>
  <c r="AE449" i="7" s="1"/>
  <c r="AF439" i="7"/>
  <c r="AF449" i="7" s="1"/>
  <c r="AE576" i="7"/>
  <c r="AE586" i="7" s="1"/>
  <c r="AG439" i="7"/>
  <c r="AG449" i="7" s="1"/>
  <c r="AF576" i="7"/>
  <c r="AF586" i="7" s="1"/>
  <c r="AH439" i="7"/>
  <c r="AH449" i="7" s="1"/>
  <c r="AG576" i="7"/>
  <c r="AG586" i="7" s="1"/>
  <c r="AH576" i="7"/>
  <c r="AH586" i="7" s="1"/>
  <c r="AI439" i="7"/>
  <c r="AI576" i="7"/>
  <c r="AI586" i="7" s="1"/>
  <c r="AJ439" i="7"/>
  <c r="AJ449" i="7" s="1"/>
  <c r="AJ576" i="7"/>
  <c r="AJ586" i="7" s="1"/>
  <c r="AK439" i="7"/>
  <c r="AK449" i="7" s="1"/>
  <c r="AL439" i="7"/>
  <c r="AL449" i="7" s="1"/>
  <c r="AK576" i="7"/>
  <c r="AK586" i="7" s="1"/>
  <c r="AL576" i="7"/>
  <c r="AL586" i="7" s="1"/>
  <c r="AM439" i="7"/>
  <c r="AM449" i="7" s="1"/>
  <c r="AM576" i="7"/>
  <c r="AM586" i="7" s="1"/>
  <c r="AN439" i="7"/>
  <c r="AN449" i="7" s="1"/>
  <c r="AN576" i="7"/>
  <c r="AN586" i="7" s="1"/>
  <c r="AO439" i="7"/>
  <c r="AO449" i="7" s="1"/>
  <c r="AP521" i="7"/>
  <c r="AP533" i="7" s="1"/>
  <c r="B533" i="7" s="1"/>
  <c r="AP396" i="7"/>
  <c r="B396" i="7" s="1"/>
  <c r="D387" i="7"/>
  <c r="C524" i="7"/>
  <c r="F387" i="7"/>
  <c r="F397" i="7" s="1"/>
  <c r="D524" i="7"/>
  <c r="D534" i="7" s="1"/>
  <c r="E387" i="7"/>
  <c r="E397" i="7" s="1"/>
  <c r="F524" i="7"/>
  <c r="F534" i="7" s="1"/>
  <c r="E524" i="7"/>
  <c r="E534" i="7" s="1"/>
  <c r="G387" i="7"/>
  <c r="G397" i="7" s="1"/>
  <c r="G524" i="7"/>
  <c r="G534" i="7" s="1"/>
  <c r="H387" i="7"/>
  <c r="H397" i="7" s="1"/>
  <c r="I387" i="7"/>
  <c r="I397" i="7" s="1"/>
  <c r="H524" i="7"/>
  <c r="H534" i="7" s="1"/>
  <c r="I524" i="7"/>
  <c r="I534" i="7" s="1"/>
  <c r="J387" i="7"/>
  <c r="J397" i="7" s="1"/>
  <c r="J524" i="7"/>
  <c r="J534" i="7" s="1"/>
  <c r="K387" i="7"/>
  <c r="K397" i="7" s="1"/>
  <c r="M387" i="7"/>
  <c r="M397" i="7" s="1"/>
  <c r="L387" i="7"/>
  <c r="L397" i="7" s="1"/>
  <c r="K524" i="7"/>
  <c r="K534" i="7" s="1"/>
  <c r="N387" i="7"/>
  <c r="N397" i="7" s="1"/>
  <c r="L524" i="7"/>
  <c r="L534" i="7" s="1"/>
  <c r="M524" i="7"/>
  <c r="M534" i="7" s="1"/>
  <c r="N524" i="7"/>
  <c r="N534" i="7" s="1"/>
  <c r="O387" i="7"/>
  <c r="O397" i="7" s="1"/>
  <c r="O524" i="7"/>
  <c r="O534" i="7" s="1"/>
  <c r="P387" i="7"/>
  <c r="P397" i="7" s="1"/>
  <c r="Q387" i="7"/>
  <c r="Q397" i="7" s="1"/>
  <c r="P524" i="7"/>
  <c r="P534" i="7" s="1"/>
  <c r="R387" i="7"/>
  <c r="R397" i="7" s="1"/>
  <c r="Q524" i="7"/>
  <c r="Q534" i="7" s="1"/>
  <c r="S387" i="7"/>
  <c r="S397" i="7" s="1"/>
  <c r="R524" i="7"/>
  <c r="R534" i="7" s="1"/>
  <c r="S524" i="7"/>
  <c r="S534" i="7" s="1"/>
  <c r="T387" i="7"/>
  <c r="T397" i="7" s="1"/>
  <c r="U387" i="7"/>
  <c r="U397" i="7" s="1"/>
  <c r="T524" i="7"/>
  <c r="T534" i="7" s="1"/>
  <c r="V387" i="7"/>
  <c r="V397" i="7" s="1"/>
  <c r="U524" i="7"/>
  <c r="U534" i="7" s="1"/>
  <c r="W387" i="7"/>
  <c r="W397" i="7" s="1"/>
  <c r="V524" i="7"/>
  <c r="V534" i="7" s="1"/>
  <c r="X387" i="7"/>
  <c r="X397" i="7" s="1"/>
  <c r="W524" i="7"/>
  <c r="W534" i="7" s="1"/>
  <c r="X524" i="7"/>
  <c r="X534" i="7" s="1"/>
  <c r="Y387" i="7"/>
  <c r="Y397" i="7" s="1"/>
  <c r="Z387" i="7"/>
  <c r="Z397" i="7" s="1"/>
  <c r="Y524" i="7"/>
  <c r="Y534" i="7" s="1"/>
  <c r="AA387" i="7"/>
  <c r="AA397" i="7" s="1"/>
  <c r="AB387" i="7"/>
  <c r="AB397" i="7" s="1"/>
  <c r="Z524" i="7"/>
  <c r="Z534" i="7" s="1"/>
  <c r="AC387" i="7"/>
  <c r="AC397" i="7" s="1"/>
  <c r="AA524" i="7"/>
  <c r="AA534" i="7" s="1"/>
  <c r="AB524" i="7"/>
  <c r="AB534" i="7" s="1"/>
  <c r="AC524" i="7"/>
  <c r="AC534" i="7" s="1"/>
  <c r="AD387" i="7"/>
  <c r="AD397" i="7" s="1"/>
  <c r="AE387" i="7"/>
  <c r="AE397" i="7" s="1"/>
  <c r="AD524" i="7"/>
  <c r="AD534" i="7" s="1"/>
  <c r="AF387" i="7"/>
  <c r="AF397" i="7" s="1"/>
  <c r="AE524" i="7"/>
  <c r="AE534" i="7" s="1"/>
  <c r="AG387" i="7"/>
  <c r="AG397" i="7" s="1"/>
  <c r="AF524" i="7"/>
  <c r="AF534" i="7" s="1"/>
  <c r="AG524" i="7"/>
  <c r="AG534" i="7" s="1"/>
  <c r="AH387" i="7"/>
  <c r="AH397" i="7" s="1"/>
  <c r="AI387" i="7"/>
  <c r="AI397" i="7" s="1"/>
  <c r="AH524" i="7"/>
  <c r="AH534" i="7" s="1"/>
  <c r="AJ387" i="7"/>
  <c r="AJ397" i="7" s="1"/>
  <c r="AI524" i="7"/>
  <c r="AI534" i="7" s="1"/>
  <c r="AJ524" i="7"/>
  <c r="AJ534" i="7" s="1"/>
  <c r="AK387" i="7"/>
  <c r="AK397" i="7" s="1"/>
  <c r="AK524" i="7"/>
  <c r="AK534" i="7" s="1"/>
  <c r="AL387" i="7"/>
  <c r="AL397" i="7" s="1"/>
  <c r="AL524" i="7"/>
  <c r="AL534" i="7" s="1"/>
  <c r="AM387" i="7"/>
  <c r="AM397" i="7" s="1"/>
  <c r="AM524" i="7"/>
  <c r="AM534" i="7" s="1"/>
  <c r="AN387" i="7"/>
  <c r="AN397" i="7" s="1"/>
  <c r="AO387" i="7"/>
  <c r="AO397" i="7" s="1"/>
  <c r="AN524" i="7"/>
  <c r="AN534" i="7" s="1"/>
  <c r="AM797" i="7"/>
  <c r="AM769" i="7" s="1"/>
  <c r="AM102" i="7" s="1"/>
  <c r="AP517" i="7"/>
  <c r="AP529" i="7" s="1"/>
  <c r="B529" i="7" s="1"/>
  <c r="AP392" i="7"/>
  <c r="B392" i="7" s="1"/>
  <c r="AP544" i="7"/>
  <c r="AP556" i="7" s="1"/>
  <c r="B556" i="7" s="1"/>
  <c r="AP419" i="7"/>
  <c r="AP570" i="7"/>
  <c r="AP582" i="7" s="1"/>
  <c r="B582" i="7" s="1"/>
  <c r="AP445" i="7"/>
  <c r="B445" i="7" s="1"/>
  <c r="AO576" i="7"/>
  <c r="AO586" i="7" s="1"/>
  <c r="AP439" i="7"/>
  <c r="AP514" i="7"/>
  <c r="AP526" i="7" s="1"/>
  <c r="B526" i="7" s="1"/>
  <c r="AP389" i="7"/>
  <c r="B389" i="7" s="1"/>
  <c r="C413" i="7"/>
  <c r="D413" i="7"/>
  <c r="D423" i="7" s="1"/>
  <c r="F413" i="7"/>
  <c r="F423" i="7" s="1"/>
  <c r="C550" i="7"/>
  <c r="D550" i="7"/>
  <c r="D560" i="7" s="1"/>
  <c r="E413" i="7"/>
  <c r="E423" i="7" s="1"/>
  <c r="F550" i="7"/>
  <c r="F560" i="7" s="1"/>
  <c r="G413" i="7"/>
  <c r="G423" i="7" s="1"/>
  <c r="H413" i="7"/>
  <c r="H423" i="7" s="1"/>
  <c r="G550" i="7"/>
  <c r="G560" i="7" s="1"/>
  <c r="E550" i="7"/>
  <c r="E560" i="7" s="1"/>
  <c r="I413" i="7"/>
  <c r="I423" i="7" s="1"/>
  <c r="H550" i="7"/>
  <c r="H560" i="7" s="1"/>
  <c r="I550" i="7"/>
  <c r="I560" i="7" s="1"/>
  <c r="J413" i="7"/>
  <c r="J423" i="7" s="1"/>
  <c r="K413" i="7"/>
  <c r="K423" i="7" s="1"/>
  <c r="J550" i="7"/>
  <c r="J560" i="7" s="1"/>
  <c r="K550" i="7"/>
  <c r="K560" i="7" s="1"/>
  <c r="L413" i="7"/>
  <c r="L423" i="7" s="1"/>
  <c r="L550" i="7"/>
  <c r="L560" i="7" s="1"/>
  <c r="M413" i="7"/>
  <c r="M423" i="7" s="1"/>
  <c r="M550" i="7"/>
  <c r="M560" i="7" s="1"/>
  <c r="N413" i="7"/>
  <c r="N423" i="7" s="1"/>
  <c r="N550" i="7"/>
  <c r="N560" i="7" s="1"/>
  <c r="O413" i="7"/>
  <c r="O423" i="7" s="1"/>
  <c r="P413" i="7"/>
  <c r="P423" i="7" s="1"/>
  <c r="O550" i="7"/>
  <c r="O560" i="7" s="1"/>
  <c r="P550" i="7"/>
  <c r="P560" i="7" s="1"/>
  <c r="Q413" i="7"/>
  <c r="Q423" i="7" s="1"/>
  <c r="R413" i="7"/>
  <c r="R423" i="7" s="1"/>
  <c r="Q550" i="7"/>
  <c r="Q560" i="7" s="1"/>
  <c r="S413" i="7"/>
  <c r="S423" i="7" s="1"/>
  <c r="R550" i="7"/>
  <c r="R560" i="7" s="1"/>
  <c r="S550" i="7"/>
  <c r="S560" i="7" s="1"/>
  <c r="T413" i="7"/>
  <c r="T423" i="7" s="1"/>
  <c r="T550" i="7"/>
  <c r="T560" i="7" s="1"/>
  <c r="U413" i="7"/>
  <c r="U423" i="7" s="1"/>
  <c r="U550" i="7"/>
  <c r="U560" i="7" s="1"/>
  <c r="V413" i="7"/>
  <c r="V423" i="7" s="1"/>
  <c r="V550" i="7"/>
  <c r="V560" i="7" s="1"/>
  <c r="W413" i="7"/>
  <c r="W423" i="7" s="1"/>
  <c r="W550" i="7"/>
  <c r="W560" i="7" s="1"/>
  <c r="X413" i="7"/>
  <c r="X423" i="7" s="1"/>
  <c r="X550" i="7"/>
  <c r="X560" i="7" s="1"/>
  <c r="Y413" i="7"/>
  <c r="Y423" i="7" s="1"/>
  <c r="Y550" i="7"/>
  <c r="Y560" i="7" s="1"/>
  <c r="Z413" i="7"/>
  <c r="Z423" i="7" s="1"/>
  <c r="Z550" i="7"/>
  <c r="Z560" i="7" s="1"/>
  <c r="AA413" i="7"/>
  <c r="AA423" i="7" s="1"/>
  <c r="AB413" i="7"/>
  <c r="AB423" i="7" s="1"/>
  <c r="AA550" i="7"/>
  <c r="AA560" i="7" s="1"/>
  <c r="AC413" i="7"/>
  <c r="AC423" i="7" s="1"/>
  <c r="AB550" i="7"/>
  <c r="AB560" i="7" s="1"/>
  <c r="AC550" i="7"/>
  <c r="AC560" i="7" s="1"/>
  <c r="AD413" i="7"/>
  <c r="AD423" i="7" s="1"/>
  <c r="AE413" i="7"/>
  <c r="AE423" i="7" s="1"/>
  <c r="AD550" i="7"/>
  <c r="AD560" i="7" s="1"/>
  <c r="AF413" i="7"/>
  <c r="AF423" i="7" s="1"/>
  <c r="AE550" i="7"/>
  <c r="AE560" i="7" s="1"/>
  <c r="AG413" i="7"/>
  <c r="AG423" i="7" s="1"/>
  <c r="AF550" i="7"/>
  <c r="AF560" i="7" s="1"/>
  <c r="AG550" i="7"/>
  <c r="AG560" i="7" s="1"/>
  <c r="AH413" i="7"/>
  <c r="AH423" i="7" s="1"/>
  <c r="AH550" i="7"/>
  <c r="AH560" i="7" s="1"/>
  <c r="AI413" i="7"/>
  <c r="AI423" i="7" s="1"/>
  <c r="AJ413" i="7"/>
  <c r="AJ423" i="7" s="1"/>
  <c r="AI550" i="7"/>
  <c r="AI560" i="7" s="1"/>
  <c r="AK413" i="7"/>
  <c r="AK423" i="7" s="1"/>
  <c r="AJ550" i="7"/>
  <c r="AJ560" i="7" s="1"/>
  <c r="AK550" i="7"/>
  <c r="AK560" i="7" s="1"/>
  <c r="AL413" i="7"/>
  <c r="AL423" i="7" s="1"/>
  <c r="AM413" i="7"/>
  <c r="AM423" i="7" s="1"/>
  <c r="AL550" i="7"/>
  <c r="AL560" i="7" s="1"/>
  <c r="AM550" i="7"/>
  <c r="AM560" i="7" s="1"/>
  <c r="AN413" i="7"/>
  <c r="AN423" i="7" s="1"/>
  <c r="AO413" i="7"/>
  <c r="AO423" i="7" s="1"/>
  <c r="AN550" i="7"/>
  <c r="AN560" i="7" s="1"/>
  <c r="AP576" i="7"/>
  <c r="AP573" i="7"/>
  <c r="AP585" i="7" s="1"/>
  <c r="B585" i="7" s="1"/>
  <c r="AP448" i="7"/>
  <c r="B448" i="7" s="1"/>
  <c r="AP572" i="7"/>
  <c r="AP584" i="7" s="1"/>
  <c r="B584" i="7" s="1"/>
  <c r="AP447" i="7"/>
  <c r="B447" i="7" s="1"/>
  <c r="AP387" i="7"/>
  <c r="AP565" i="7"/>
  <c r="AP577" i="7" s="1"/>
  <c r="B577" i="7" s="1"/>
  <c r="AP440" i="7"/>
  <c r="B440" i="7" s="1"/>
  <c r="AP516" i="7"/>
  <c r="AP528" i="7" s="1"/>
  <c r="B528" i="7" s="1"/>
  <c r="AP391" i="7"/>
  <c r="B391" i="7" s="1"/>
  <c r="AP568" i="7"/>
  <c r="AP580" i="7" s="1"/>
  <c r="B580" i="7" s="1"/>
  <c r="AP443" i="7"/>
  <c r="B443" i="7" s="1"/>
  <c r="AO550" i="7"/>
  <c r="AO560" i="7" s="1"/>
  <c r="AP519" i="7"/>
  <c r="AP531" i="7" s="1"/>
  <c r="B531" i="7" s="1"/>
  <c r="AP394" i="7"/>
  <c r="B394" i="7" s="1"/>
  <c r="AP540" i="7"/>
  <c r="AP552" i="7" s="1"/>
  <c r="B552" i="7" s="1"/>
  <c r="AP415" i="7"/>
  <c r="B415" i="7" s="1"/>
  <c r="AP518" i="7"/>
  <c r="AP530" i="7" s="1"/>
  <c r="B530" i="7" s="1"/>
  <c r="AP393" i="7"/>
  <c r="AO524" i="7"/>
  <c r="AO534" i="7" s="1"/>
  <c r="AO797" i="7"/>
  <c r="AO769" i="7" s="1"/>
  <c r="AO102" i="7" s="1"/>
  <c r="AO118" i="7"/>
  <c r="AO119" i="7" s="1"/>
  <c r="Q100" i="7"/>
  <c r="T100" i="7"/>
  <c r="P100" i="7"/>
  <c r="S100" i="7"/>
  <c r="R100" i="7"/>
  <c r="AP545" i="7"/>
  <c r="AP557" i="7" s="1"/>
  <c r="B557" i="7" s="1"/>
  <c r="AP520" i="7"/>
  <c r="AP532" i="7" s="1"/>
  <c r="B532" i="7" s="1"/>
  <c r="AP515" i="7"/>
  <c r="AP797" i="7"/>
  <c r="AP769" i="7" s="1"/>
  <c r="AP102" i="7" s="1"/>
  <c r="AJ797" i="7"/>
  <c r="AJ769" i="7" s="1"/>
  <c r="AJ102" i="7" s="1"/>
  <c r="AH797" i="7"/>
  <c r="AH769" i="7" s="1"/>
  <c r="AH102" i="7" s="1"/>
  <c r="AK797" i="7"/>
  <c r="AK769" i="7" s="1"/>
  <c r="AK102" i="7" s="1"/>
  <c r="AL797" i="7"/>
  <c r="AL769" i="7" s="1"/>
  <c r="AL102" i="7" s="1"/>
  <c r="AG797" i="7"/>
  <c r="AG769" i="7" s="1"/>
  <c r="AG102" i="7" s="1"/>
  <c r="AA797" i="7"/>
  <c r="AA769" i="7" s="1"/>
  <c r="AA102" i="7" s="1"/>
  <c r="AN797" i="7"/>
  <c r="AN769" i="7" s="1"/>
  <c r="AN102" i="7" s="1"/>
  <c r="AI797" i="7"/>
  <c r="AI769" i="7" s="1"/>
  <c r="AI102" i="7" s="1"/>
  <c r="AP566" i="7"/>
  <c r="AF797" i="7"/>
  <c r="AF769" i="7" s="1"/>
  <c r="AF102" i="7" s="1"/>
  <c r="AC797" i="7"/>
  <c r="AC769" i="7" s="1"/>
  <c r="AC102" i="7" s="1"/>
  <c r="Z797" i="7"/>
  <c r="Z769" i="7" s="1"/>
  <c r="Z102" i="7" s="1"/>
  <c r="W797" i="7"/>
  <c r="W769" i="7" s="1"/>
  <c r="W102" i="7" s="1"/>
  <c r="AP543" i="7"/>
  <c r="AP539" i="7"/>
  <c r="AP571" i="7"/>
  <c r="X797" i="7"/>
  <c r="X769" i="7" s="1"/>
  <c r="X102" i="7" s="1"/>
  <c r="AD797" i="7"/>
  <c r="AD769" i="7" s="1"/>
  <c r="AD102" i="7" s="1"/>
  <c r="AP513" i="7"/>
  <c r="AB797" i="7"/>
  <c r="AB769" i="7" s="1"/>
  <c r="AB102" i="7" s="1"/>
  <c r="AP542" i="7"/>
  <c r="AE797" i="7"/>
  <c r="AE769" i="7" s="1"/>
  <c r="AE102" i="7" s="1"/>
  <c r="Y797" i="7"/>
  <c r="Y769" i="7" s="1"/>
  <c r="Y102" i="7" s="1"/>
  <c r="O100" i="7"/>
  <c r="B792" i="7"/>
  <c r="B724" i="7"/>
  <c r="B791" i="7"/>
  <c r="B796" i="7"/>
  <c r="B795" i="7"/>
  <c r="B789" i="7"/>
  <c r="B794" i="7"/>
  <c r="B790" i="7"/>
  <c r="B793" i="7"/>
  <c r="B788" i="7"/>
  <c r="B725" i="7"/>
  <c r="B756" i="7"/>
  <c r="B757" i="7"/>
  <c r="AP100" i="7"/>
  <c r="B726" i="7"/>
  <c r="D787" i="7"/>
  <c r="D797" i="7" s="1"/>
  <c r="D769" i="7" s="1"/>
  <c r="D102" i="7" s="1"/>
  <c r="C787" i="7"/>
  <c r="E787" i="7"/>
  <c r="E797" i="7" s="1"/>
  <c r="E769" i="7" s="1"/>
  <c r="E102" i="7" s="1"/>
  <c r="F787" i="7"/>
  <c r="F797" i="7" s="1"/>
  <c r="F769" i="7" s="1"/>
  <c r="F102" i="7" s="1"/>
  <c r="G787" i="7"/>
  <c r="G797" i="7" s="1"/>
  <c r="G769" i="7" s="1"/>
  <c r="G102" i="7" s="1"/>
  <c r="H787" i="7"/>
  <c r="H797" i="7" s="1"/>
  <c r="H769" i="7" s="1"/>
  <c r="H102" i="7" s="1"/>
  <c r="I787" i="7"/>
  <c r="I797" i="7" s="1"/>
  <c r="I769" i="7" s="1"/>
  <c r="I102" i="7" s="1"/>
  <c r="J787" i="7"/>
  <c r="J797" i="7" s="1"/>
  <c r="J769" i="7" s="1"/>
  <c r="J102" i="7" s="1"/>
  <c r="K787" i="7"/>
  <c r="K797" i="7" s="1"/>
  <c r="K769" i="7" s="1"/>
  <c r="K102" i="7" s="1"/>
  <c r="L787" i="7"/>
  <c r="L797" i="7" s="1"/>
  <c r="L769" i="7" s="1"/>
  <c r="L102" i="7" s="1"/>
  <c r="M787" i="7"/>
  <c r="M797" i="7" s="1"/>
  <c r="M769" i="7" s="1"/>
  <c r="M102" i="7" s="1"/>
  <c r="N787" i="7"/>
  <c r="N797" i="7" s="1"/>
  <c r="N769" i="7" s="1"/>
  <c r="N102" i="7" s="1"/>
  <c r="O787" i="7"/>
  <c r="O797" i="7" s="1"/>
  <c r="O769" i="7" s="1"/>
  <c r="O102" i="7" s="1"/>
  <c r="P787" i="7"/>
  <c r="P797" i="7" s="1"/>
  <c r="P769" i="7" s="1"/>
  <c r="P102" i="7" s="1"/>
  <c r="Q787" i="7"/>
  <c r="Q797" i="7" s="1"/>
  <c r="Q769" i="7" s="1"/>
  <c r="Q102" i="7" s="1"/>
  <c r="R787" i="7"/>
  <c r="R797" i="7" s="1"/>
  <c r="R769" i="7" s="1"/>
  <c r="R102" i="7" s="1"/>
  <c r="S787" i="7"/>
  <c r="S797" i="7" s="1"/>
  <c r="S769" i="7" s="1"/>
  <c r="S102" i="7" s="1"/>
  <c r="T787" i="7"/>
  <c r="T797" i="7" s="1"/>
  <c r="T769" i="7" s="1"/>
  <c r="T102" i="7" s="1"/>
  <c r="U787" i="7"/>
  <c r="U797" i="7" s="1"/>
  <c r="U769" i="7" s="1"/>
  <c r="U102" i="7" s="1"/>
  <c r="V787" i="7"/>
  <c r="V797" i="7" s="1"/>
  <c r="V769" i="7" s="1"/>
  <c r="V102" i="7" s="1"/>
  <c r="O449" i="7"/>
  <c r="P586" i="7"/>
  <c r="Z586" i="7"/>
  <c r="AI449" i="7"/>
  <c r="AP765" i="7"/>
  <c r="AP737" i="7" s="1"/>
  <c r="AP101" i="7" s="1"/>
  <c r="B441" i="7"/>
  <c r="B395" i="7"/>
  <c r="AP108" i="7"/>
  <c r="B422" i="7"/>
  <c r="B559" i="7"/>
  <c r="B420" i="7"/>
  <c r="B414" i="7"/>
  <c r="D755" i="7"/>
  <c r="D765" i="7" s="1"/>
  <c r="D737" i="7" s="1"/>
  <c r="D101" i="7" s="1"/>
  <c r="C755" i="7"/>
  <c r="E755" i="7"/>
  <c r="E765" i="7" s="1"/>
  <c r="E737" i="7" s="1"/>
  <c r="E101" i="7" s="1"/>
  <c r="F755" i="7"/>
  <c r="F765" i="7" s="1"/>
  <c r="F737" i="7" s="1"/>
  <c r="F101" i="7" s="1"/>
  <c r="G755" i="7"/>
  <c r="G765" i="7" s="1"/>
  <c r="G737" i="7" s="1"/>
  <c r="G101" i="7" s="1"/>
  <c r="H755" i="7"/>
  <c r="H765" i="7" s="1"/>
  <c r="H737" i="7" s="1"/>
  <c r="H101" i="7" s="1"/>
  <c r="I755" i="7"/>
  <c r="I765" i="7" s="1"/>
  <c r="I737" i="7" s="1"/>
  <c r="I101" i="7" s="1"/>
  <c r="J755" i="7"/>
  <c r="J765" i="7" s="1"/>
  <c r="J737" i="7" s="1"/>
  <c r="J101" i="7" s="1"/>
  <c r="K755" i="7"/>
  <c r="K765" i="7" s="1"/>
  <c r="K737" i="7" s="1"/>
  <c r="K101" i="7" s="1"/>
  <c r="L755" i="7"/>
  <c r="L765" i="7" s="1"/>
  <c r="L737" i="7" s="1"/>
  <c r="L101" i="7" s="1"/>
  <c r="M755" i="7"/>
  <c r="M765" i="7" s="1"/>
  <c r="M737" i="7" s="1"/>
  <c r="N755" i="7"/>
  <c r="N765" i="7" s="1"/>
  <c r="N737" i="7" s="1"/>
  <c r="O755" i="7"/>
  <c r="O765" i="7" s="1"/>
  <c r="O737" i="7" s="1"/>
  <c r="P755" i="7"/>
  <c r="P765" i="7" s="1"/>
  <c r="P737" i="7" s="1"/>
  <c r="Q755" i="7"/>
  <c r="Q765" i="7" s="1"/>
  <c r="Q737" i="7" s="1"/>
  <c r="D723" i="7"/>
  <c r="D733" i="7" s="1"/>
  <c r="D705" i="7" s="1"/>
  <c r="C723" i="7"/>
  <c r="E723" i="7"/>
  <c r="E733" i="7" s="1"/>
  <c r="E705" i="7" s="1"/>
  <c r="F723" i="7"/>
  <c r="F733" i="7" s="1"/>
  <c r="F705" i="7" s="1"/>
  <c r="G723" i="7"/>
  <c r="G733" i="7" s="1"/>
  <c r="G705" i="7" s="1"/>
  <c r="H723" i="7"/>
  <c r="H733" i="7" s="1"/>
  <c r="H705" i="7" s="1"/>
  <c r="I723" i="7"/>
  <c r="I733" i="7" s="1"/>
  <c r="I705" i="7" s="1"/>
  <c r="J723" i="7"/>
  <c r="J733" i="7" s="1"/>
  <c r="J705" i="7" s="1"/>
  <c r="K723" i="7"/>
  <c r="K733" i="7" s="1"/>
  <c r="K705" i="7" s="1"/>
  <c r="L723" i="7"/>
  <c r="L733" i="7" s="1"/>
  <c r="L705" i="7" s="1"/>
  <c r="M723" i="7"/>
  <c r="M733" i="7" s="1"/>
  <c r="M705" i="7" s="1"/>
  <c r="N723" i="7"/>
  <c r="N733" i="7" s="1"/>
  <c r="N705" i="7" s="1"/>
  <c r="B417" i="7"/>
  <c r="B446" i="7"/>
  <c r="B418" i="7"/>
  <c r="B390" i="7"/>
  <c r="B388" i="7"/>
  <c r="D397" i="7" l="1"/>
  <c r="B387" i="7"/>
  <c r="AP554" i="7"/>
  <c r="B554" i="7" s="1"/>
  <c r="AP555" i="7"/>
  <c r="B555" i="7" s="1"/>
  <c r="AP527" i="7"/>
  <c r="B527" i="7" s="1"/>
  <c r="AP583" i="7"/>
  <c r="B583" i="7" s="1"/>
  <c r="AP578" i="7"/>
  <c r="B578" i="7" s="1"/>
  <c r="AP551" i="7"/>
  <c r="B551" i="7" s="1"/>
  <c r="AP525" i="7"/>
  <c r="B525" i="7" s="1"/>
  <c r="AP118" i="7"/>
  <c r="AP119" i="7" s="1"/>
  <c r="AP423" i="7"/>
  <c r="AP449" i="7"/>
  <c r="B419" i="7"/>
  <c r="AP397" i="7"/>
  <c r="B393" i="7"/>
  <c r="N100" i="7"/>
  <c r="M100" i="7"/>
  <c r="P101" i="7"/>
  <c r="N101" i="7"/>
  <c r="Q101" i="7"/>
  <c r="O101" i="7"/>
  <c r="M101" i="7"/>
  <c r="K100" i="7"/>
  <c r="I100" i="7"/>
  <c r="G100" i="7"/>
  <c r="E100" i="7"/>
  <c r="D100" i="7"/>
  <c r="L100" i="7"/>
  <c r="J100" i="7"/>
  <c r="H100" i="7"/>
  <c r="F100" i="7"/>
  <c r="B723" i="7"/>
  <c r="C733" i="7"/>
  <c r="C705" i="7" s="1"/>
  <c r="B550" i="7"/>
  <c r="C560" i="7"/>
  <c r="B755" i="7"/>
  <c r="C765" i="7"/>
  <c r="C737" i="7" s="1"/>
  <c r="C797" i="7"/>
  <c r="C769" i="7" s="1"/>
  <c r="B787" i="7"/>
  <c r="C397" i="7"/>
  <c r="C534" i="7"/>
  <c r="B524" i="7"/>
  <c r="C423" i="7"/>
  <c r="B413" i="7"/>
  <c r="C449" i="7"/>
  <c r="B439" i="7"/>
  <c r="B576" i="7"/>
  <c r="C586" i="7"/>
  <c r="AP560" i="7" l="1"/>
  <c r="AP534" i="7"/>
  <c r="AP586" i="7"/>
  <c r="C102" i="7"/>
  <c r="C771" i="7"/>
  <c r="D768" i="7" s="1"/>
  <c r="D771" i="7" s="1"/>
  <c r="E768" i="7" s="1"/>
  <c r="E771" i="7" s="1"/>
  <c r="F768" i="7" s="1"/>
  <c r="F771" i="7" s="1"/>
  <c r="G768" i="7" s="1"/>
  <c r="G771" i="7" s="1"/>
  <c r="H768" i="7" s="1"/>
  <c r="H771" i="7" s="1"/>
  <c r="I768" i="7" s="1"/>
  <c r="I771" i="7" s="1"/>
  <c r="J768" i="7" s="1"/>
  <c r="J771" i="7" s="1"/>
  <c r="K768" i="7" s="1"/>
  <c r="K771" i="7" s="1"/>
  <c r="L768" i="7" s="1"/>
  <c r="L771" i="7" s="1"/>
  <c r="M768" i="7" s="1"/>
  <c r="M771" i="7" s="1"/>
  <c r="N768" i="7" s="1"/>
  <c r="N771" i="7" s="1"/>
  <c r="O768" i="7" s="1"/>
  <c r="O771" i="7" s="1"/>
  <c r="P768" i="7" s="1"/>
  <c r="P771" i="7" s="1"/>
  <c r="Q768" i="7" s="1"/>
  <c r="Q771" i="7" s="1"/>
  <c r="R768" i="7" s="1"/>
  <c r="R771" i="7" s="1"/>
  <c r="S768" i="7" s="1"/>
  <c r="S771" i="7" s="1"/>
  <c r="T768" i="7" s="1"/>
  <c r="T771" i="7" s="1"/>
  <c r="U768" i="7" s="1"/>
  <c r="U771" i="7" s="1"/>
  <c r="V768" i="7" s="1"/>
  <c r="V771" i="7" s="1"/>
  <c r="W768" i="7" s="1"/>
  <c r="W771" i="7" s="1"/>
  <c r="X768" i="7" s="1"/>
  <c r="X771" i="7" s="1"/>
  <c r="Y768" i="7" s="1"/>
  <c r="Y771" i="7" s="1"/>
  <c r="Z768" i="7" s="1"/>
  <c r="Z771" i="7" s="1"/>
  <c r="AA768" i="7" s="1"/>
  <c r="AA771" i="7" s="1"/>
  <c r="AB768" i="7" s="1"/>
  <c r="AB771" i="7" s="1"/>
  <c r="AC768" i="7" s="1"/>
  <c r="AC771" i="7" s="1"/>
  <c r="AD768" i="7" s="1"/>
  <c r="AD771" i="7" s="1"/>
  <c r="AE768" i="7" s="1"/>
  <c r="AE771" i="7" s="1"/>
  <c r="AF768" i="7" s="1"/>
  <c r="AF771" i="7" s="1"/>
  <c r="AG768" i="7" s="1"/>
  <c r="AG771" i="7" s="1"/>
  <c r="AH768" i="7" s="1"/>
  <c r="AH771" i="7" s="1"/>
  <c r="AI768" i="7" s="1"/>
  <c r="AI771" i="7" s="1"/>
  <c r="AJ768" i="7" s="1"/>
  <c r="AJ771" i="7" s="1"/>
  <c r="AK768" i="7" s="1"/>
  <c r="AK771" i="7" s="1"/>
  <c r="AL768" i="7" s="1"/>
  <c r="AL771" i="7" s="1"/>
  <c r="AM768" i="7" s="1"/>
  <c r="AM771" i="7" s="1"/>
  <c r="AN768" i="7" s="1"/>
  <c r="AN771" i="7" s="1"/>
  <c r="AO768" i="7" s="1"/>
  <c r="AO771" i="7" s="1"/>
  <c r="AP768" i="7" s="1"/>
  <c r="AP771" i="7" s="1"/>
  <c r="C101" i="7"/>
  <c r="C739" i="7"/>
  <c r="D736" i="7" s="1"/>
  <c r="D739" i="7" s="1"/>
  <c r="E736" i="7" s="1"/>
  <c r="E739" i="7" s="1"/>
  <c r="F736" i="7" s="1"/>
  <c r="F739" i="7" s="1"/>
  <c r="G736" i="7" s="1"/>
  <c r="G739" i="7" s="1"/>
  <c r="H736" i="7" s="1"/>
  <c r="H739" i="7" s="1"/>
  <c r="I736" i="7" s="1"/>
  <c r="I739" i="7" s="1"/>
  <c r="J736" i="7" s="1"/>
  <c r="J739" i="7" s="1"/>
  <c r="K736" i="7" s="1"/>
  <c r="K739" i="7" s="1"/>
  <c r="L736" i="7" s="1"/>
  <c r="L739" i="7" s="1"/>
  <c r="M736" i="7" s="1"/>
  <c r="M739" i="7" s="1"/>
  <c r="N736" i="7" s="1"/>
  <c r="N739" i="7" s="1"/>
  <c r="O736" i="7" s="1"/>
  <c r="O739" i="7" s="1"/>
  <c r="P736" i="7" s="1"/>
  <c r="P739" i="7" s="1"/>
  <c r="Q736" i="7" s="1"/>
  <c r="Q739" i="7" s="1"/>
  <c r="R736" i="7" s="1"/>
  <c r="R739" i="7" s="1"/>
  <c r="S736" i="7" s="1"/>
  <c r="S739" i="7" s="1"/>
  <c r="T736" i="7" s="1"/>
  <c r="T739" i="7" s="1"/>
  <c r="U736" i="7" s="1"/>
  <c r="U739" i="7" s="1"/>
  <c r="V736" i="7" s="1"/>
  <c r="V739" i="7" s="1"/>
  <c r="W736" i="7" s="1"/>
  <c r="W739" i="7" s="1"/>
  <c r="X736" i="7" s="1"/>
  <c r="X739" i="7" s="1"/>
  <c r="Y736" i="7" s="1"/>
  <c r="Y739" i="7" s="1"/>
  <c r="Z736" i="7" s="1"/>
  <c r="Z739" i="7" s="1"/>
  <c r="AA736" i="7" s="1"/>
  <c r="AA739" i="7" s="1"/>
  <c r="AB736" i="7" s="1"/>
  <c r="AB739" i="7" s="1"/>
  <c r="AC736" i="7" s="1"/>
  <c r="AC739" i="7" s="1"/>
  <c r="AD736" i="7" s="1"/>
  <c r="AD739" i="7" s="1"/>
  <c r="AE736" i="7" s="1"/>
  <c r="AE739" i="7" s="1"/>
  <c r="AF736" i="7" s="1"/>
  <c r="AF739" i="7" s="1"/>
  <c r="AG736" i="7" s="1"/>
  <c r="AG739" i="7" s="1"/>
  <c r="AH736" i="7" s="1"/>
  <c r="AH739" i="7" s="1"/>
  <c r="AI736" i="7" s="1"/>
  <c r="AI739" i="7" s="1"/>
  <c r="AJ736" i="7" s="1"/>
  <c r="AJ739" i="7" s="1"/>
  <c r="AK736" i="7" s="1"/>
  <c r="AK739" i="7" s="1"/>
  <c r="AL736" i="7" s="1"/>
  <c r="AL739" i="7" s="1"/>
  <c r="AM736" i="7" s="1"/>
  <c r="AM739" i="7" s="1"/>
  <c r="AN736" i="7" s="1"/>
  <c r="AN739" i="7" s="1"/>
  <c r="AO736" i="7" s="1"/>
  <c r="AO739" i="7" s="1"/>
  <c r="AP736" i="7" s="1"/>
  <c r="AP739" i="7" s="1"/>
  <c r="C100" i="7"/>
  <c r="C707" i="7"/>
  <c r="D704" i="7" s="1"/>
  <c r="D707" i="7" s="1"/>
  <c r="E704" i="7" s="1"/>
  <c r="E707" i="7" s="1"/>
  <c r="F704" i="7" s="1"/>
  <c r="F707" i="7" s="1"/>
  <c r="G704" i="7" s="1"/>
  <c r="G707" i="7" s="1"/>
  <c r="H704" i="7" s="1"/>
  <c r="H707" i="7" s="1"/>
  <c r="I704" i="7" s="1"/>
  <c r="I707" i="7" s="1"/>
  <c r="J704" i="7" s="1"/>
  <c r="J707" i="7" s="1"/>
  <c r="K704" i="7" s="1"/>
  <c r="K707" i="7" s="1"/>
  <c r="L704" i="7" s="1"/>
  <c r="L707" i="7" s="1"/>
  <c r="M704" i="7" l="1"/>
  <c r="M707" i="7" s="1"/>
  <c r="N704" i="7" l="1"/>
  <c r="N707" i="7" s="1"/>
  <c r="AO652" i="7" l="1"/>
  <c r="AO653" i="7" s="1"/>
  <c r="AO24" i="7" s="1"/>
  <c r="AO648" i="7"/>
  <c r="AO649" i="7" s="1"/>
  <c r="AO613" i="7"/>
  <c r="AO614" i="7" s="1"/>
  <c r="AO134" i="7" s="1"/>
  <c r="AO644" i="7"/>
  <c r="AO645" i="7" s="1"/>
  <c r="AO640" i="7"/>
  <c r="AO641" i="7" s="1"/>
  <c r="AO607" i="7"/>
  <c r="AO608" i="7" s="1"/>
  <c r="AO133" i="7" s="1"/>
  <c r="AO41" i="7"/>
  <c r="AO64" i="7" s="1"/>
  <c r="AN648" i="7"/>
  <c r="AN649" i="7" s="1"/>
  <c r="AN613" i="7"/>
  <c r="AN614" i="7" s="1"/>
  <c r="AN134" i="7" s="1"/>
  <c r="AN652" i="7"/>
  <c r="AN653" i="7" s="1"/>
  <c r="AN24" i="7" s="1"/>
  <c r="AN640" i="7"/>
  <c r="AN641" i="7" s="1"/>
  <c r="AN607" i="7"/>
  <c r="AN608" i="7" s="1"/>
  <c r="AN133" i="7" s="1"/>
  <c r="AN644" i="7"/>
  <c r="AN645" i="7" s="1"/>
  <c r="AN41" i="7"/>
  <c r="AN64" i="7" s="1"/>
  <c r="AM644" i="7"/>
  <c r="AM645" i="7" s="1"/>
  <c r="AM640" i="7"/>
  <c r="AM641" i="7" s="1"/>
  <c r="AM607" i="7"/>
  <c r="AM608" i="7" s="1"/>
  <c r="AM133" i="7" s="1"/>
  <c r="AM41" i="7"/>
  <c r="AM64" i="7" s="1"/>
  <c r="AM652" i="7"/>
  <c r="AM653" i="7" s="1"/>
  <c r="AM24" i="7" s="1"/>
  <c r="AM648" i="7"/>
  <c r="AM649" i="7" s="1"/>
  <c r="AM613" i="7"/>
  <c r="AM614" i="7" s="1"/>
  <c r="AM134" i="7" s="1"/>
  <c r="AL648" i="7"/>
  <c r="AL649" i="7" s="1"/>
  <c r="AL613" i="7"/>
  <c r="AL614" i="7" s="1"/>
  <c r="AL134" i="7" s="1"/>
  <c r="AL652" i="7"/>
  <c r="AL653" i="7" s="1"/>
  <c r="AL24" i="7" s="1"/>
  <c r="AL640" i="7"/>
  <c r="AL641" i="7" s="1"/>
  <c r="AL607" i="7"/>
  <c r="AL608" i="7" s="1"/>
  <c r="AL133" i="7" s="1"/>
  <c r="AL644" i="7"/>
  <c r="AL645" i="7" s="1"/>
  <c r="AL41" i="7"/>
  <c r="AL64" i="7" s="1"/>
  <c r="AK652" i="7"/>
  <c r="AK653" i="7" s="1"/>
  <c r="AK24" i="7" s="1"/>
  <c r="AK648" i="7"/>
  <c r="AK649" i="7" s="1"/>
  <c r="AK644" i="7"/>
  <c r="AK645" i="7" s="1"/>
  <c r="AK640" i="7"/>
  <c r="AK641" i="7" s="1"/>
  <c r="AK607" i="7"/>
  <c r="AK608" i="7" s="1"/>
  <c r="AK133" i="7" s="1"/>
  <c r="AK41" i="7"/>
  <c r="AK64" i="7" s="1"/>
  <c r="AK613" i="7"/>
  <c r="AK614" i="7" s="1"/>
  <c r="AK134" i="7" s="1"/>
  <c r="AJ640" i="7"/>
  <c r="AJ641" i="7" s="1"/>
  <c r="AJ607" i="7"/>
  <c r="AJ608" i="7" s="1"/>
  <c r="AJ133" i="7" s="1"/>
  <c r="AJ644" i="7"/>
  <c r="AJ645" i="7" s="1"/>
  <c r="AJ41" i="7"/>
  <c r="AJ64" i="7" s="1"/>
  <c r="AJ648" i="7"/>
  <c r="AJ649" i="7" s="1"/>
  <c r="AJ613" i="7"/>
  <c r="AJ614" i="7" s="1"/>
  <c r="AJ134" i="7" s="1"/>
  <c r="AJ652" i="7"/>
  <c r="AJ653" i="7" s="1"/>
  <c r="AJ24" i="7" s="1"/>
  <c r="AH640" i="7"/>
  <c r="AH641" i="7" s="1"/>
  <c r="AH607" i="7"/>
  <c r="AH608" i="7" s="1"/>
  <c r="AH133" i="7" s="1"/>
  <c r="AH644" i="7"/>
  <c r="AH645" i="7" s="1"/>
  <c r="AH41" i="7"/>
  <c r="AH64" i="7" s="1"/>
  <c r="AH648" i="7"/>
  <c r="AH649" i="7" s="1"/>
  <c r="AH613" i="7"/>
  <c r="AH614" i="7" s="1"/>
  <c r="AH134" i="7" s="1"/>
  <c r="AH652" i="7"/>
  <c r="AH653" i="7" s="1"/>
  <c r="AH24" i="7" s="1"/>
  <c r="AG644" i="7"/>
  <c r="AG645" i="7" s="1"/>
  <c r="AG640" i="7"/>
  <c r="AG641" i="7" s="1"/>
  <c r="AG607" i="7"/>
  <c r="AG608" i="7" s="1"/>
  <c r="AG133" i="7" s="1"/>
  <c r="AG41" i="7"/>
  <c r="AG64" i="7" s="1"/>
  <c r="AG652" i="7"/>
  <c r="AG653" i="7" s="1"/>
  <c r="AG24" i="7" s="1"/>
  <c r="AG648" i="7"/>
  <c r="AG649" i="7" s="1"/>
  <c r="AG613" i="7"/>
  <c r="AG614" i="7" s="1"/>
  <c r="AG134" i="7" s="1"/>
  <c r="AP648" i="7"/>
  <c r="AP649" i="7" s="1"/>
  <c r="AP613" i="7"/>
  <c r="AP614" i="7" s="1"/>
  <c r="AP134" i="7" s="1"/>
  <c r="AP652" i="7"/>
  <c r="AP653" i="7" s="1"/>
  <c r="AP24" i="7" s="1"/>
  <c r="AP640" i="7"/>
  <c r="AP641" i="7" s="1"/>
  <c r="AP607" i="7"/>
  <c r="AP608" i="7" s="1"/>
  <c r="AP133" i="7" s="1"/>
  <c r="AP644" i="7"/>
  <c r="AP645" i="7" s="1"/>
  <c r="AP41" i="7"/>
  <c r="AP64" i="7" s="1"/>
  <c r="AI644" i="7"/>
  <c r="AI645" i="7" s="1"/>
  <c r="AI607" i="7"/>
  <c r="AI608" i="7" s="1"/>
  <c r="AI133" i="7" s="1"/>
  <c r="AI652" i="7"/>
  <c r="AI653" i="7" s="1"/>
  <c r="AI24" i="7" s="1"/>
  <c r="AI648" i="7"/>
  <c r="AI649" i="7" s="1"/>
  <c r="AI613" i="7"/>
  <c r="AI614" i="7" s="1"/>
  <c r="AI134" i="7" s="1"/>
  <c r="AI640" i="7"/>
  <c r="AI641" i="7" s="1"/>
  <c r="AI41" i="7"/>
  <c r="AI64" i="7" s="1"/>
  <c r="C640" i="7"/>
  <c r="C641" i="7" s="1"/>
  <c r="C41" i="7"/>
  <c r="C64" i="7" s="1"/>
  <c r="C648" i="7"/>
  <c r="C649" i="7" s="1"/>
  <c r="C644" i="7"/>
  <c r="C645" i="7" s="1"/>
  <c r="C607" i="7"/>
  <c r="C608" i="7" s="1"/>
  <c r="C133" i="7" s="1"/>
  <c r="C652" i="7"/>
  <c r="C653" i="7" s="1"/>
  <c r="C24" i="7" s="1"/>
  <c r="C25" i="7" s="1"/>
  <c r="C613" i="7"/>
  <c r="C614" i="7" s="1"/>
  <c r="C134" i="7" s="1"/>
  <c r="G652" i="7"/>
  <c r="G653" i="7" s="1"/>
  <c r="G24" i="7" s="1"/>
  <c r="G613" i="7"/>
  <c r="G614" i="7" s="1"/>
  <c r="G134" i="7" s="1"/>
  <c r="G640" i="7"/>
  <c r="G641" i="7" s="1"/>
  <c r="G41" i="7"/>
  <c r="G64" i="7" s="1"/>
  <c r="G648" i="7"/>
  <c r="G649" i="7" s="1"/>
  <c r="G644" i="7"/>
  <c r="G645" i="7" s="1"/>
  <c r="G607" i="7"/>
  <c r="G608" i="7" s="1"/>
  <c r="G133" i="7" s="1"/>
  <c r="K652" i="7"/>
  <c r="K653" i="7" s="1"/>
  <c r="K24" i="7" s="1"/>
  <c r="K613" i="7"/>
  <c r="K614" i="7" s="1"/>
  <c r="K134" i="7" s="1"/>
  <c r="K607" i="7"/>
  <c r="K608" i="7" s="1"/>
  <c r="K133" i="7" s="1"/>
  <c r="K640" i="7"/>
  <c r="K641" i="7" s="1"/>
  <c r="K648" i="7"/>
  <c r="K649" i="7" s="1"/>
  <c r="K644" i="7"/>
  <c r="K645" i="7" s="1"/>
  <c r="K41" i="7"/>
  <c r="K64" i="7" s="1"/>
  <c r="O652" i="7"/>
  <c r="O653" i="7" s="1"/>
  <c r="O24" i="7" s="1"/>
  <c r="O640" i="7"/>
  <c r="O641" i="7" s="1"/>
  <c r="O41" i="7"/>
  <c r="O64" i="7" s="1"/>
  <c r="O648" i="7"/>
  <c r="O649" i="7" s="1"/>
  <c r="O644" i="7"/>
  <c r="O645" i="7" s="1"/>
  <c r="O607" i="7"/>
  <c r="O608" i="7" s="1"/>
  <c r="O133" i="7" s="1"/>
  <c r="O613" i="7"/>
  <c r="O614" i="7" s="1"/>
  <c r="O134" i="7" s="1"/>
  <c r="S644" i="7"/>
  <c r="S645" i="7" s="1"/>
  <c r="S607" i="7"/>
  <c r="S608" i="7" s="1"/>
  <c r="S133" i="7" s="1"/>
  <c r="S652" i="7"/>
  <c r="S653" i="7" s="1"/>
  <c r="S24" i="7" s="1"/>
  <c r="S613" i="7"/>
  <c r="S614" i="7" s="1"/>
  <c r="S134" i="7" s="1"/>
  <c r="S640" i="7"/>
  <c r="S641" i="7" s="1"/>
  <c r="S41" i="7"/>
  <c r="S64" i="7" s="1"/>
  <c r="S648" i="7"/>
  <c r="S649" i="7" s="1"/>
  <c r="W644" i="7"/>
  <c r="W645" i="7" s="1"/>
  <c r="W607" i="7"/>
  <c r="W608" i="7" s="1"/>
  <c r="W133" i="7" s="1"/>
  <c r="W652" i="7"/>
  <c r="W653" i="7" s="1"/>
  <c r="W24" i="7" s="1"/>
  <c r="W613" i="7"/>
  <c r="W614" i="7" s="1"/>
  <c r="W134" i="7" s="1"/>
  <c r="W640" i="7"/>
  <c r="W641" i="7" s="1"/>
  <c r="W41" i="7"/>
  <c r="W64" i="7" s="1"/>
  <c r="W648" i="7"/>
  <c r="W649" i="7" s="1"/>
  <c r="AA644" i="7"/>
  <c r="AA645" i="7" s="1"/>
  <c r="AA607" i="7"/>
  <c r="AA608" i="7" s="1"/>
  <c r="AA133" i="7" s="1"/>
  <c r="AA652" i="7"/>
  <c r="AA653" i="7" s="1"/>
  <c r="AA24" i="7" s="1"/>
  <c r="AA613" i="7"/>
  <c r="AA614" i="7" s="1"/>
  <c r="AA134" i="7" s="1"/>
  <c r="AA640" i="7"/>
  <c r="AA641" i="7" s="1"/>
  <c r="AA41" i="7"/>
  <c r="AA64" i="7" s="1"/>
  <c r="AA648" i="7"/>
  <c r="AA649" i="7" s="1"/>
  <c r="AE652" i="7"/>
  <c r="AE653" i="7" s="1"/>
  <c r="AE24" i="7" s="1"/>
  <c r="AE613" i="7"/>
  <c r="AE614" i="7" s="1"/>
  <c r="AE134" i="7" s="1"/>
  <c r="AE640" i="7"/>
  <c r="AE641" i="7" s="1"/>
  <c r="AE41" i="7"/>
  <c r="AE64" i="7" s="1"/>
  <c r="AE648" i="7"/>
  <c r="AE649" i="7" s="1"/>
  <c r="AE644" i="7"/>
  <c r="AE645" i="7" s="1"/>
  <c r="AE607" i="7"/>
  <c r="AE608" i="7" s="1"/>
  <c r="AE133" i="7" s="1"/>
  <c r="F648" i="7"/>
  <c r="F649" i="7" s="1"/>
  <c r="F652" i="7"/>
  <c r="F653" i="7" s="1"/>
  <c r="F24" i="7" s="1"/>
  <c r="F607" i="7"/>
  <c r="F608" i="7" s="1"/>
  <c r="F133" i="7" s="1"/>
  <c r="F41" i="7"/>
  <c r="F64" i="7" s="1"/>
  <c r="F613" i="7"/>
  <c r="F614" i="7" s="1"/>
  <c r="F134" i="7" s="1"/>
  <c r="F640" i="7"/>
  <c r="F641" i="7" s="1"/>
  <c r="F644" i="7"/>
  <c r="F645" i="7" s="1"/>
  <c r="J607" i="7"/>
  <c r="J608" i="7" s="1"/>
  <c r="J133" i="7" s="1"/>
  <c r="J41" i="7"/>
  <c r="J64" i="7" s="1"/>
  <c r="J613" i="7"/>
  <c r="J614" i="7" s="1"/>
  <c r="J134" i="7" s="1"/>
  <c r="J640" i="7"/>
  <c r="J641" i="7" s="1"/>
  <c r="J644" i="7"/>
  <c r="J645" i="7" s="1"/>
  <c r="J648" i="7"/>
  <c r="J649" i="7" s="1"/>
  <c r="J652" i="7"/>
  <c r="J653" i="7" s="1"/>
  <c r="J24" i="7" s="1"/>
  <c r="N607" i="7"/>
  <c r="N608" i="7" s="1"/>
  <c r="N133" i="7" s="1"/>
  <c r="N41" i="7"/>
  <c r="N64" i="7" s="1"/>
  <c r="N613" i="7"/>
  <c r="N614" i="7" s="1"/>
  <c r="N134" i="7" s="1"/>
  <c r="N640" i="7"/>
  <c r="N641" i="7" s="1"/>
  <c r="N644" i="7"/>
  <c r="N645" i="7" s="1"/>
  <c r="N648" i="7"/>
  <c r="N649" i="7" s="1"/>
  <c r="N652" i="7"/>
  <c r="N653" i="7" s="1"/>
  <c r="N24" i="7" s="1"/>
  <c r="R640" i="7"/>
  <c r="R641" i="7" s="1"/>
  <c r="R644" i="7"/>
  <c r="R645" i="7" s="1"/>
  <c r="R648" i="7"/>
  <c r="R649" i="7" s="1"/>
  <c r="R652" i="7"/>
  <c r="R653" i="7" s="1"/>
  <c r="R24" i="7" s="1"/>
  <c r="R607" i="7"/>
  <c r="R608" i="7" s="1"/>
  <c r="R133" i="7" s="1"/>
  <c r="R41" i="7"/>
  <c r="R64" i="7" s="1"/>
  <c r="R613" i="7"/>
  <c r="R614" i="7" s="1"/>
  <c r="R134" i="7" s="1"/>
  <c r="V613" i="7"/>
  <c r="V614" i="7" s="1"/>
  <c r="V134" i="7" s="1"/>
  <c r="V607" i="7"/>
  <c r="V608" i="7" s="1"/>
  <c r="V133" i="7" s="1"/>
  <c r="V41" i="7"/>
  <c r="V64" i="7" s="1"/>
  <c r="V648" i="7"/>
  <c r="V649" i="7" s="1"/>
  <c r="V652" i="7"/>
  <c r="V653" i="7" s="1"/>
  <c r="V24" i="7" s="1"/>
  <c r="V640" i="7"/>
  <c r="V641" i="7" s="1"/>
  <c r="V644" i="7"/>
  <c r="V645" i="7" s="1"/>
  <c r="Z613" i="7"/>
  <c r="Z614" i="7" s="1"/>
  <c r="Z134" i="7" s="1"/>
  <c r="Z640" i="7"/>
  <c r="Z641" i="7" s="1"/>
  <c r="Z644" i="7"/>
  <c r="Z645" i="7" s="1"/>
  <c r="Z652" i="7"/>
  <c r="Z653" i="7" s="1"/>
  <c r="Z24" i="7" s="1"/>
  <c r="Z648" i="7"/>
  <c r="Z649" i="7" s="1"/>
  <c r="Z607" i="7"/>
  <c r="Z608" i="7" s="1"/>
  <c r="Z133" i="7" s="1"/>
  <c r="Z41" i="7"/>
  <c r="Z64" i="7" s="1"/>
  <c r="AD607" i="7"/>
  <c r="AD608" i="7" s="1"/>
  <c r="AD133" i="7" s="1"/>
  <c r="AD41" i="7"/>
  <c r="AD64" i="7" s="1"/>
  <c r="AD613" i="7"/>
  <c r="AD614" i="7" s="1"/>
  <c r="AD134" i="7" s="1"/>
  <c r="AD640" i="7"/>
  <c r="AD641" i="7" s="1"/>
  <c r="AD644" i="7"/>
  <c r="AD645" i="7" s="1"/>
  <c r="AD648" i="7"/>
  <c r="AD649" i="7" s="1"/>
  <c r="AD652" i="7"/>
  <c r="AD653" i="7" s="1"/>
  <c r="AD24" i="7" s="1"/>
  <c r="E652" i="7"/>
  <c r="E653" i="7" s="1"/>
  <c r="E24" i="7" s="1"/>
  <c r="E613" i="7"/>
  <c r="E614" i="7" s="1"/>
  <c r="E134" i="7" s="1"/>
  <c r="E640" i="7"/>
  <c r="E641" i="7" s="1"/>
  <c r="E41" i="7"/>
  <c r="E64" i="7" s="1"/>
  <c r="E648" i="7"/>
  <c r="E649" i="7" s="1"/>
  <c r="E644" i="7"/>
  <c r="E645" i="7" s="1"/>
  <c r="E607" i="7"/>
  <c r="E608" i="7" s="1"/>
  <c r="E133" i="7" s="1"/>
  <c r="I644" i="7"/>
  <c r="I645" i="7" s="1"/>
  <c r="I607" i="7"/>
  <c r="I608" i="7" s="1"/>
  <c r="I133" i="7" s="1"/>
  <c r="I652" i="7"/>
  <c r="I653" i="7" s="1"/>
  <c r="I24" i="7" s="1"/>
  <c r="I613" i="7"/>
  <c r="I614" i="7" s="1"/>
  <c r="I134" i="7" s="1"/>
  <c r="I640" i="7"/>
  <c r="I641" i="7" s="1"/>
  <c r="I41" i="7"/>
  <c r="I64" i="7" s="1"/>
  <c r="I648" i="7"/>
  <c r="I649" i="7" s="1"/>
  <c r="M652" i="7"/>
  <c r="M653" i="7" s="1"/>
  <c r="M24" i="7" s="1"/>
  <c r="M644" i="7"/>
  <c r="M645" i="7" s="1"/>
  <c r="M607" i="7"/>
  <c r="M608" i="7" s="1"/>
  <c r="M133" i="7" s="1"/>
  <c r="M648" i="7"/>
  <c r="M649" i="7" s="1"/>
  <c r="M613" i="7"/>
  <c r="M614" i="7" s="1"/>
  <c r="M134" i="7" s="1"/>
  <c r="M640" i="7"/>
  <c r="M641" i="7" s="1"/>
  <c r="M41" i="7"/>
  <c r="M64" i="7" s="1"/>
  <c r="Q652" i="7"/>
  <c r="Q653" i="7" s="1"/>
  <c r="Q24" i="7" s="1"/>
  <c r="Q613" i="7"/>
  <c r="Q614" i="7" s="1"/>
  <c r="Q134" i="7" s="1"/>
  <c r="Q640" i="7"/>
  <c r="Q641" i="7" s="1"/>
  <c r="Q41" i="7"/>
  <c r="Q64" i="7" s="1"/>
  <c r="Q648" i="7"/>
  <c r="Q649" i="7" s="1"/>
  <c r="Q644" i="7"/>
  <c r="Q645" i="7" s="1"/>
  <c r="Q607" i="7"/>
  <c r="Q608" i="7" s="1"/>
  <c r="Q133" i="7" s="1"/>
  <c r="U652" i="7"/>
  <c r="U653" i="7" s="1"/>
  <c r="U24" i="7" s="1"/>
  <c r="U613" i="7"/>
  <c r="U614" i="7" s="1"/>
  <c r="U134" i="7" s="1"/>
  <c r="U644" i="7"/>
  <c r="U645" i="7" s="1"/>
  <c r="U41" i="7"/>
  <c r="U64" i="7" s="1"/>
  <c r="U648" i="7"/>
  <c r="U649" i="7" s="1"/>
  <c r="U607" i="7"/>
  <c r="U608" i="7" s="1"/>
  <c r="U133" i="7" s="1"/>
  <c r="U640" i="7"/>
  <c r="U641" i="7" s="1"/>
  <c r="Y652" i="7"/>
  <c r="Y653" i="7" s="1"/>
  <c r="Y24" i="7" s="1"/>
  <c r="Y613" i="7"/>
  <c r="Y614" i="7" s="1"/>
  <c r="Y134" i="7" s="1"/>
  <c r="Y640" i="7"/>
  <c r="Y641" i="7" s="1"/>
  <c r="Y41" i="7"/>
  <c r="Y64" i="7" s="1"/>
  <c r="Y648" i="7"/>
  <c r="Y649" i="7" s="1"/>
  <c r="Y644" i="7"/>
  <c r="Y645" i="7" s="1"/>
  <c r="Y607" i="7"/>
  <c r="Y608" i="7" s="1"/>
  <c r="Y133" i="7" s="1"/>
  <c r="AC652" i="7"/>
  <c r="AC653" i="7" s="1"/>
  <c r="AC24" i="7" s="1"/>
  <c r="AC613" i="7"/>
  <c r="AC614" i="7" s="1"/>
  <c r="AC134" i="7" s="1"/>
  <c r="AC640" i="7"/>
  <c r="AC641" i="7" s="1"/>
  <c r="AC41" i="7"/>
  <c r="AC64" i="7" s="1"/>
  <c r="AC648" i="7"/>
  <c r="AC649" i="7" s="1"/>
  <c r="AC644" i="7"/>
  <c r="AC645" i="7" s="1"/>
  <c r="AC607" i="7"/>
  <c r="AC608" i="7" s="1"/>
  <c r="AC133" i="7" s="1"/>
  <c r="D648" i="7"/>
  <c r="D649" i="7" s="1"/>
  <c r="D652" i="7"/>
  <c r="D653" i="7" s="1"/>
  <c r="D24" i="7" s="1"/>
  <c r="D607" i="7"/>
  <c r="D608" i="7" s="1"/>
  <c r="D133" i="7" s="1"/>
  <c r="D41" i="7"/>
  <c r="D64" i="7" s="1"/>
  <c r="D613" i="7"/>
  <c r="D614" i="7" s="1"/>
  <c r="D134" i="7" s="1"/>
  <c r="D640" i="7"/>
  <c r="D641" i="7" s="1"/>
  <c r="D644" i="7"/>
  <c r="D645" i="7" s="1"/>
  <c r="H607" i="7"/>
  <c r="H608" i="7" s="1"/>
  <c r="H133" i="7" s="1"/>
  <c r="H41" i="7"/>
  <c r="H64" i="7" s="1"/>
  <c r="H640" i="7"/>
  <c r="H641" i="7" s="1"/>
  <c r="H644" i="7"/>
  <c r="H645" i="7" s="1"/>
  <c r="H648" i="7"/>
  <c r="H649" i="7" s="1"/>
  <c r="H652" i="7"/>
  <c r="H653" i="7" s="1"/>
  <c r="H24" i="7" s="1"/>
  <c r="H613" i="7"/>
  <c r="H614" i="7" s="1"/>
  <c r="H134" i="7" s="1"/>
  <c r="L607" i="7"/>
  <c r="L608" i="7" s="1"/>
  <c r="L133" i="7" s="1"/>
  <c r="L41" i="7"/>
  <c r="L64" i="7" s="1"/>
  <c r="L613" i="7"/>
  <c r="L614" i="7" s="1"/>
  <c r="L134" i="7" s="1"/>
  <c r="L640" i="7"/>
  <c r="L641" i="7" s="1"/>
  <c r="L644" i="7"/>
  <c r="L645" i="7" s="1"/>
  <c r="L648" i="7"/>
  <c r="L649" i="7" s="1"/>
  <c r="L652" i="7"/>
  <c r="L653" i="7" s="1"/>
  <c r="L24" i="7" s="1"/>
  <c r="P607" i="7"/>
  <c r="P608" i="7" s="1"/>
  <c r="P133" i="7" s="1"/>
  <c r="P41" i="7"/>
  <c r="P64" i="7" s="1"/>
  <c r="P613" i="7"/>
  <c r="P614" i="7" s="1"/>
  <c r="P134" i="7" s="1"/>
  <c r="P640" i="7"/>
  <c r="P641" i="7" s="1"/>
  <c r="P644" i="7"/>
  <c r="P645" i="7" s="1"/>
  <c r="P648" i="7"/>
  <c r="P649" i="7" s="1"/>
  <c r="P652" i="7"/>
  <c r="P653" i="7" s="1"/>
  <c r="P24" i="7" s="1"/>
  <c r="T648" i="7"/>
  <c r="T649" i="7" s="1"/>
  <c r="T652" i="7"/>
  <c r="T653" i="7" s="1"/>
  <c r="T24" i="7" s="1"/>
  <c r="T644" i="7"/>
  <c r="T645" i="7" s="1"/>
  <c r="T607" i="7"/>
  <c r="T608" i="7" s="1"/>
  <c r="T133" i="7" s="1"/>
  <c r="T613" i="7"/>
  <c r="T614" i="7" s="1"/>
  <c r="T134" i="7" s="1"/>
  <c r="T640" i="7"/>
  <c r="T641" i="7" s="1"/>
  <c r="T41" i="7"/>
  <c r="T64" i="7" s="1"/>
  <c r="X607" i="7"/>
  <c r="X608" i="7" s="1"/>
  <c r="X133" i="7" s="1"/>
  <c r="X41" i="7"/>
  <c r="X64" i="7" s="1"/>
  <c r="X613" i="7"/>
  <c r="X614" i="7" s="1"/>
  <c r="X134" i="7" s="1"/>
  <c r="X640" i="7"/>
  <c r="X641" i="7" s="1"/>
  <c r="X644" i="7"/>
  <c r="X645" i="7" s="1"/>
  <c r="X648" i="7"/>
  <c r="X649" i="7" s="1"/>
  <c r="X652" i="7"/>
  <c r="X653" i="7" s="1"/>
  <c r="X24" i="7" s="1"/>
  <c r="AB648" i="7"/>
  <c r="AB649" i="7" s="1"/>
  <c r="AB652" i="7"/>
  <c r="AB653" i="7" s="1"/>
  <c r="AB24" i="7" s="1"/>
  <c r="AB644" i="7"/>
  <c r="AB645" i="7" s="1"/>
  <c r="AB640" i="7"/>
  <c r="AB641" i="7" s="1"/>
  <c r="AB613" i="7"/>
  <c r="AB614" i="7" s="1"/>
  <c r="AB134" i="7" s="1"/>
  <c r="AB607" i="7"/>
  <c r="AB608" i="7" s="1"/>
  <c r="AB133" i="7" s="1"/>
  <c r="AB41" i="7"/>
  <c r="AB64" i="7" s="1"/>
  <c r="AF607" i="7"/>
  <c r="AF608" i="7" s="1"/>
  <c r="AF133" i="7" s="1"/>
  <c r="AF41" i="7"/>
  <c r="AF64" i="7" s="1"/>
  <c r="AF613" i="7"/>
  <c r="AF614" i="7" s="1"/>
  <c r="AF134" i="7" s="1"/>
  <c r="AF640" i="7"/>
  <c r="AF641" i="7" s="1"/>
  <c r="AF644" i="7"/>
  <c r="AF645" i="7" s="1"/>
  <c r="AF648" i="7"/>
  <c r="AF649" i="7" s="1"/>
  <c r="AF652" i="7"/>
  <c r="AF653" i="7" s="1"/>
  <c r="AF24" i="7" s="1"/>
  <c r="O704" i="7"/>
  <c r="O707" i="7" s="1"/>
  <c r="AC698" i="7" l="1"/>
  <c r="Y698" i="7"/>
  <c r="U698" i="7"/>
  <c r="Q698" i="7"/>
  <c r="E698" i="7"/>
  <c r="Z698" i="7"/>
  <c r="V698" i="7"/>
  <c r="R698" i="7"/>
  <c r="AA698" i="7"/>
  <c r="W698" i="7"/>
  <c r="S698" i="7"/>
  <c r="AL698" i="7"/>
  <c r="X698" i="7"/>
  <c r="AF698" i="7"/>
  <c r="T698" i="7"/>
  <c r="D698" i="7"/>
  <c r="M698" i="7"/>
  <c r="AD698" i="7"/>
  <c r="N698" i="7"/>
  <c r="J698" i="7"/>
  <c r="AP698" i="7"/>
  <c r="AJ698" i="7"/>
  <c r="AO698" i="7"/>
  <c r="AB698" i="7"/>
  <c r="I698" i="7"/>
  <c r="AE698" i="7"/>
  <c r="O698" i="7"/>
  <c r="K698" i="7"/>
  <c r="G698" i="7"/>
  <c r="AI698" i="7"/>
  <c r="AH698" i="7"/>
  <c r="AK698" i="7"/>
  <c r="AM698" i="7"/>
  <c r="AN698" i="7"/>
  <c r="P698" i="7"/>
  <c r="L698" i="7"/>
  <c r="H698" i="7"/>
  <c r="F698" i="7"/>
  <c r="AG698" i="7"/>
  <c r="C698" i="7"/>
  <c r="C66" i="7"/>
  <c r="C655" i="7"/>
  <c r="B154" i="7"/>
  <c r="AB306" i="7"/>
  <c r="AB266" i="7"/>
  <c r="AB75" i="7"/>
  <c r="X305" i="7"/>
  <c r="X265" i="7"/>
  <c r="X74" i="7"/>
  <c r="T303" i="7"/>
  <c r="T72" i="7"/>
  <c r="T263" i="7"/>
  <c r="T304" i="7"/>
  <c r="T264" i="7"/>
  <c r="T73" i="7"/>
  <c r="P303" i="7"/>
  <c r="P263" i="7"/>
  <c r="P72" i="7"/>
  <c r="L304" i="7"/>
  <c r="L264" i="7"/>
  <c r="L73" i="7"/>
  <c r="H303" i="7"/>
  <c r="H263" i="7"/>
  <c r="H72" i="7"/>
  <c r="D303" i="7"/>
  <c r="D72" i="7"/>
  <c r="D263" i="7"/>
  <c r="AC306" i="7"/>
  <c r="AC266" i="7"/>
  <c r="AC75" i="7"/>
  <c r="Y305" i="7"/>
  <c r="Y265" i="7"/>
  <c r="Y74" i="7"/>
  <c r="Q304" i="7"/>
  <c r="Q73" i="7"/>
  <c r="Q264" i="7"/>
  <c r="Q303" i="7"/>
  <c r="Q263" i="7"/>
  <c r="Q72" i="7"/>
  <c r="M306" i="7"/>
  <c r="M266" i="7"/>
  <c r="M75" i="7"/>
  <c r="I303" i="7"/>
  <c r="I263" i="7"/>
  <c r="I72" i="7"/>
  <c r="AD306" i="7"/>
  <c r="AD266" i="7"/>
  <c r="AD75" i="7"/>
  <c r="Z305" i="7"/>
  <c r="Z265" i="7"/>
  <c r="Z74" i="7"/>
  <c r="V306" i="7"/>
  <c r="V266" i="7"/>
  <c r="V75" i="7"/>
  <c r="R305" i="7"/>
  <c r="R74" i="7"/>
  <c r="R265" i="7"/>
  <c r="N306" i="7"/>
  <c r="N266" i="7"/>
  <c r="N75" i="7"/>
  <c r="J303" i="7"/>
  <c r="J72" i="7"/>
  <c r="J263" i="7"/>
  <c r="F306" i="7"/>
  <c r="F266" i="7"/>
  <c r="F75" i="7"/>
  <c r="AA305" i="7"/>
  <c r="AA265" i="7"/>
  <c r="AA74" i="7"/>
  <c r="W304" i="7"/>
  <c r="W264" i="7"/>
  <c r="W73" i="7"/>
  <c r="S303" i="7"/>
  <c r="S263" i="7"/>
  <c r="S72" i="7"/>
  <c r="O304" i="7"/>
  <c r="O264" i="7"/>
  <c r="O73" i="7"/>
  <c r="O303" i="7"/>
  <c r="O72" i="7"/>
  <c r="O263" i="7"/>
  <c r="K304" i="7"/>
  <c r="K73" i="7"/>
  <c r="K264" i="7"/>
  <c r="G306" i="7"/>
  <c r="G266" i="7"/>
  <c r="G75" i="7"/>
  <c r="AI306" i="7"/>
  <c r="AI266" i="7"/>
  <c r="AI75" i="7"/>
  <c r="AP304" i="7"/>
  <c r="AP264" i="7"/>
  <c r="AP73" i="7"/>
  <c r="AG306" i="7"/>
  <c r="AG266" i="7"/>
  <c r="AG75" i="7"/>
  <c r="AG304" i="7"/>
  <c r="AG264" i="7"/>
  <c r="AG73" i="7"/>
  <c r="AJ306" i="7"/>
  <c r="AJ266" i="7"/>
  <c r="AJ75" i="7"/>
  <c r="AJ304" i="7"/>
  <c r="AJ264" i="7"/>
  <c r="AJ73" i="7"/>
  <c r="AK304" i="7"/>
  <c r="AK73" i="7"/>
  <c r="AK264" i="7"/>
  <c r="AL305" i="7"/>
  <c r="AL265" i="7"/>
  <c r="AL74" i="7"/>
  <c r="AM305" i="7"/>
  <c r="AM265" i="7"/>
  <c r="AM74" i="7"/>
  <c r="AM303" i="7"/>
  <c r="AM263" i="7"/>
  <c r="AM72" i="7"/>
  <c r="AN306" i="7"/>
  <c r="AN266" i="7"/>
  <c r="AN75" i="7"/>
  <c r="AB303" i="7"/>
  <c r="AB263" i="7"/>
  <c r="AB72" i="7"/>
  <c r="P306" i="7"/>
  <c r="P266" i="7"/>
  <c r="P75" i="7"/>
  <c r="L303" i="7"/>
  <c r="L72" i="7"/>
  <c r="L263" i="7"/>
  <c r="H306" i="7"/>
  <c r="H266" i="7"/>
  <c r="H75" i="7"/>
  <c r="AC304" i="7"/>
  <c r="AC73" i="7"/>
  <c r="AC264" i="7"/>
  <c r="AC303" i="7"/>
  <c r="AC263" i="7"/>
  <c r="AC72" i="7"/>
  <c r="Y306" i="7"/>
  <c r="Y266" i="7"/>
  <c r="Y75" i="7"/>
  <c r="U305" i="7"/>
  <c r="U265" i="7"/>
  <c r="U74" i="7"/>
  <c r="M305" i="7"/>
  <c r="M265" i="7"/>
  <c r="M74" i="7"/>
  <c r="I304" i="7"/>
  <c r="I73" i="7"/>
  <c r="I264" i="7"/>
  <c r="E305" i="7"/>
  <c r="E265" i="7"/>
  <c r="E74" i="7"/>
  <c r="AD305" i="7"/>
  <c r="AD265" i="7"/>
  <c r="AD74" i="7"/>
  <c r="Z306" i="7"/>
  <c r="Z266" i="7"/>
  <c r="Z75" i="7"/>
  <c r="V305" i="7"/>
  <c r="V265" i="7"/>
  <c r="V74" i="7"/>
  <c r="R304" i="7"/>
  <c r="R264" i="7"/>
  <c r="R73" i="7"/>
  <c r="N305" i="7"/>
  <c r="N74" i="7"/>
  <c r="N265" i="7"/>
  <c r="J306" i="7"/>
  <c r="J266" i="7"/>
  <c r="J75" i="7"/>
  <c r="F304" i="7"/>
  <c r="F264" i="7"/>
  <c r="F73" i="7"/>
  <c r="F305" i="7"/>
  <c r="F74" i="7"/>
  <c r="F265" i="7"/>
  <c r="AE305" i="7"/>
  <c r="AE265" i="7"/>
  <c r="AE74" i="7"/>
  <c r="AA306" i="7"/>
  <c r="AA266" i="7"/>
  <c r="AA75" i="7"/>
  <c r="W305" i="7"/>
  <c r="W265" i="7"/>
  <c r="W74" i="7"/>
  <c r="S304" i="7"/>
  <c r="S264" i="7"/>
  <c r="S73" i="7"/>
  <c r="O305" i="7"/>
  <c r="O265" i="7"/>
  <c r="O74" i="7"/>
  <c r="G304" i="7"/>
  <c r="G264" i="7"/>
  <c r="G73" i="7"/>
  <c r="G303" i="7"/>
  <c r="G72" i="7"/>
  <c r="G263" i="7"/>
  <c r="C304" i="7"/>
  <c r="C264" i="7"/>
  <c r="C73" i="7"/>
  <c r="C303" i="7"/>
  <c r="C263" i="7"/>
  <c r="C72" i="7"/>
  <c r="AP306" i="7"/>
  <c r="AP266" i="7"/>
  <c r="AP75" i="7"/>
  <c r="AH305" i="7"/>
  <c r="AH265" i="7"/>
  <c r="AH74" i="7"/>
  <c r="AH303" i="7"/>
  <c r="AH72" i="7"/>
  <c r="AH263" i="7"/>
  <c r="AL304" i="7"/>
  <c r="AL264" i="7"/>
  <c r="AL73" i="7"/>
  <c r="AM306" i="7"/>
  <c r="AM266" i="7"/>
  <c r="AM75" i="7"/>
  <c r="AM304" i="7"/>
  <c r="AM264" i="7"/>
  <c r="AM73" i="7"/>
  <c r="AN303" i="7"/>
  <c r="AN263" i="7"/>
  <c r="AN72" i="7"/>
  <c r="AO303" i="7"/>
  <c r="AO263" i="7"/>
  <c r="AO72" i="7"/>
  <c r="X304" i="7"/>
  <c r="X264" i="7"/>
  <c r="X73" i="7"/>
  <c r="D306" i="7"/>
  <c r="D266" i="7"/>
  <c r="D75" i="7"/>
  <c r="Y304" i="7"/>
  <c r="Y73" i="7"/>
  <c r="Y264" i="7"/>
  <c r="Y303" i="7"/>
  <c r="Y263" i="7"/>
  <c r="Y72" i="7"/>
  <c r="U303" i="7"/>
  <c r="U263" i="7"/>
  <c r="U72" i="7"/>
  <c r="U306" i="7"/>
  <c r="U266" i="7"/>
  <c r="U75" i="7"/>
  <c r="Q305" i="7"/>
  <c r="Q265" i="7"/>
  <c r="Q74" i="7"/>
  <c r="M303" i="7"/>
  <c r="M263" i="7"/>
  <c r="M72" i="7"/>
  <c r="I305" i="7"/>
  <c r="I265" i="7"/>
  <c r="I74" i="7"/>
  <c r="E306" i="7"/>
  <c r="E266" i="7"/>
  <c r="E75" i="7"/>
  <c r="AD304" i="7"/>
  <c r="AD264" i="7"/>
  <c r="AD73" i="7"/>
  <c r="Z304" i="7"/>
  <c r="Z264" i="7"/>
  <c r="Z73" i="7"/>
  <c r="V304" i="7"/>
  <c r="V264" i="7"/>
  <c r="V73" i="7"/>
  <c r="R306" i="7"/>
  <c r="R266" i="7"/>
  <c r="R75" i="7"/>
  <c r="R303" i="7"/>
  <c r="R72" i="7"/>
  <c r="R263" i="7"/>
  <c r="N304" i="7"/>
  <c r="N264" i="7"/>
  <c r="N73" i="7"/>
  <c r="J305" i="7"/>
  <c r="J265" i="7"/>
  <c r="J74" i="7"/>
  <c r="F303" i="7"/>
  <c r="F72" i="7"/>
  <c r="F263" i="7"/>
  <c r="AE306" i="7"/>
  <c r="AE266" i="7"/>
  <c r="AE75" i="7"/>
  <c r="AA303" i="7"/>
  <c r="AA263" i="7"/>
  <c r="AA72" i="7"/>
  <c r="W306" i="7"/>
  <c r="W266" i="7"/>
  <c r="W75" i="7"/>
  <c r="S305" i="7"/>
  <c r="S265" i="7"/>
  <c r="S74" i="7"/>
  <c r="O306" i="7"/>
  <c r="O266" i="7"/>
  <c r="O75" i="7"/>
  <c r="K305" i="7"/>
  <c r="K265" i="7"/>
  <c r="K74" i="7"/>
  <c r="AI304" i="7"/>
  <c r="AI264" i="7"/>
  <c r="AI73" i="7"/>
  <c r="AP303" i="7"/>
  <c r="AP263" i="7"/>
  <c r="AP72" i="7"/>
  <c r="AJ305" i="7"/>
  <c r="AJ265" i="7"/>
  <c r="AJ74" i="7"/>
  <c r="AJ303" i="7"/>
  <c r="AJ72" i="7"/>
  <c r="AJ263" i="7"/>
  <c r="AK305" i="7"/>
  <c r="AK265" i="7"/>
  <c r="AK74" i="7"/>
  <c r="AL306" i="7"/>
  <c r="AL266" i="7"/>
  <c r="AL75" i="7"/>
  <c r="AN305" i="7"/>
  <c r="AN265" i="7"/>
  <c r="AN74" i="7"/>
  <c r="AO304" i="7"/>
  <c r="AO264" i="7"/>
  <c r="AO73" i="7"/>
  <c r="AO305" i="7"/>
  <c r="AO265" i="7"/>
  <c r="AO74" i="7"/>
  <c r="AF303" i="7"/>
  <c r="AF263" i="7"/>
  <c r="AF72" i="7"/>
  <c r="AF306" i="7"/>
  <c r="AF266" i="7"/>
  <c r="AF75" i="7"/>
  <c r="AB305" i="7"/>
  <c r="AB265" i="7"/>
  <c r="AB74" i="7"/>
  <c r="AF305" i="7"/>
  <c r="AF265" i="7"/>
  <c r="AF74" i="7"/>
  <c r="AB304" i="7"/>
  <c r="AB264" i="7"/>
  <c r="AB73" i="7"/>
  <c r="X303" i="7"/>
  <c r="X263" i="7"/>
  <c r="X72" i="7"/>
  <c r="T306" i="7"/>
  <c r="T266" i="7"/>
  <c r="T75" i="7"/>
  <c r="P305" i="7"/>
  <c r="P265" i="7"/>
  <c r="P74" i="7"/>
  <c r="L306" i="7"/>
  <c r="L266" i="7"/>
  <c r="L75" i="7"/>
  <c r="H305" i="7"/>
  <c r="H265" i="7"/>
  <c r="H74" i="7"/>
  <c r="AF304" i="7"/>
  <c r="AF264" i="7"/>
  <c r="AF73" i="7"/>
  <c r="X306" i="7"/>
  <c r="X266" i="7"/>
  <c r="X75" i="7"/>
  <c r="T305" i="7"/>
  <c r="T265" i="7"/>
  <c r="T74" i="7"/>
  <c r="P304" i="7"/>
  <c r="P264" i="7"/>
  <c r="P73" i="7"/>
  <c r="L305" i="7"/>
  <c r="L265" i="7"/>
  <c r="L74" i="7"/>
  <c r="H304" i="7"/>
  <c r="H264" i="7"/>
  <c r="H73" i="7"/>
  <c r="D304" i="7"/>
  <c r="D264" i="7"/>
  <c r="D73" i="7"/>
  <c r="D305" i="7"/>
  <c r="D265" i="7"/>
  <c r="D74" i="7"/>
  <c r="AC305" i="7"/>
  <c r="AC265" i="7"/>
  <c r="AC74" i="7"/>
  <c r="U304" i="7"/>
  <c r="U264" i="7"/>
  <c r="U73" i="7"/>
  <c r="Q306" i="7"/>
  <c r="Q266" i="7"/>
  <c r="Q75" i="7"/>
  <c r="M304" i="7"/>
  <c r="M264" i="7"/>
  <c r="M73" i="7"/>
  <c r="I306" i="7"/>
  <c r="I266" i="7"/>
  <c r="I75" i="7"/>
  <c r="E304" i="7"/>
  <c r="E264" i="7"/>
  <c r="E73" i="7"/>
  <c r="E303" i="7"/>
  <c r="E263" i="7"/>
  <c r="E72" i="7"/>
  <c r="AD303" i="7"/>
  <c r="AD263" i="7"/>
  <c r="AD72" i="7"/>
  <c r="Z303" i="7"/>
  <c r="Z263" i="7"/>
  <c r="Z72" i="7"/>
  <c r="V303" i="7"/>
  <c r="V263" i="7"/>
  <c r="V72" i="7"/>
  <c r="N303" i="7"/>
  <c r="N72" i="7"/>
  <c r="N263" i="7"/>
  <c r="J304" i="7"/>
  <c r="J264" i="7"/>
  <c r="J73" i="7"/>
  <c r="AE304" i="7"/>
  <c r="AE264" i="7"/>
  <c r="AE73" i="7"/>
  <c r="AE303" i="7"/>
  <c r="AE263" i="7"/>
  <c r="AE72" i="7"/>
  <c r="AA304" i="7"/>
  <c r="AA73" i="7"/>
  <c r="AA264" i="7"/>
  <c r="W303" i="7"/>
  <c r="W263" i="7"/>
  <c r="W72" i="7"/>
  <c r="S306" i="7"/>
  <c r="S266" i="7"/>
  <c r="S75" i="7"/>
  <c r="K303" i="7"/>
  <c r="K72" i="7"/>
  <c r="K263" i="7"/>
  <c r="K306" i="7"/>
  <c r="K266" i="7"/>
  <c r="K75" i="7"/>
  <c r="G305" i="7"/>
  <c r="G265" i="7"/>
  <c r="G74" i="7"/>
  <c r="C306" i="7"/>
  <c r="C75" i="7"/>
  <c r="C266" i="7"/>
  <c r="C305" i="7"/>
  <c r="C74" i="7"/>
  <c r="C265" i="7"/>
  <c r="AI303" i="7"/>
  <c r="AI263" i="7"/>
  <c r="AI72" i="7"/>
  <c r="AI305" i="7"/>
  <c r="AI265" i="7"/>
  <c r="AI74" i="7"/>
  <c r="AP305" i="7"/>
  <c r="AP265" i="7"/>
  <c r="AP74" i="7"/>
  <c r="AG305" i="7"/>
  <c r="AG265" i="7"/>
  <c r="AG74" i="7"/>
  <c r="AG303" i="7"/>
  <c r="AG263" i="7"/>
  <c r="AG72" i="7"/>
  <c r="AH306" i="7"/>
  <c r="AH266" i="7"/>
  <c r="AH75" i="7"/>
  <c r="AH304" i="7"/>
  <c r="AH264" i="7"/>
  <c r="AH73" i="7"/>
  <c r="AK303" i="7"/>
  <c r="AK263" i="7"/>
  <c r="AK72" i="7"/>
  <c r="AK306" i="7"/>
  <c r="AK266" i="7"/>
  <c r="AK75" i="7"/>
  <c r="AL303" i="7"/>
  <c r="AL263" i="7"/>
  <c r="AL72" i="7"/>
  <c r="AN304" i="7"/>
  <c r="AN264" i="7"/>
  <c r="AN73" i="7"/>
  <c r="AO306" i="7"/>
  <c r="AO266" i="7"/>
  <c r="AO75" i="7"/>
  <c r="AI25" i="7"/>
  <c r="AI655" i="7"/>
  <c r="AI281" i="7"/>
  <c r="AI135" i="7"/>
  <c r="AP281" i="7"/>
  <c r="AP135" i="7"/>
  <c r="AG25" i="7"/>
  <c r="AG655" i="7"/>
  <c r="AH25" i="7"/>
  <c r="AH655" i="7"/>
  <c r="AJ25" i="7"/>
  <c r="AJ655" i="7"/>
  <c r="AK281" i="7"/>
  <c r="AK135" i="7"/>
  <c r="AL281" i="7"/>
  <c r="AL135" i="7"/>
  <c r="AM25" i="7"/>
  <c r="AM655" i="7"/>
  <c r="AN281" i="7"/>
  <c r="AN135" i="7"/>
  <c r="AO281" i="7"/>
  <c r="AO135" i="7"/>
  <c r="AP25" i="7"/>
  <c r="AP655" i="7"/>
  <c r="AG281" i="7"/>
  <c r="AG135" i="7"/>
  <c r="AH281" i="7"/>
  <c r="AH135" i="7"/>
  <c r="AJ281" i="7"/>
  <c r="AJ135" i="7"/>
  <c r="AK25" i="7"/>
  <c r="AK655" i="7"/>
  <c r="AL25" i="7"/>
  <c r="AL655" i="7"/>
  <c r="AM281" i="7"/>
  <c r="AM135" i="7"/>
  <c r="AN25" i="7"/>
  <c r="AN655" i="7"/>
  <c r="AO25" i="7"/>
  <c r="AO655" i="7"/>
  <c r="AB25" i="7"/>
  <c r="AB655" i="7"/>
  <c r="T281" i="7"/>
  <c r="T135" i="7"/>
  <c r="L25" i="7"/>
  <c r="L655" i="7"/>
  <c r="L281" i="7"/>
  <c r="L135" i="7"/>
  <c r="AC25" i="7"/>
  <c r="AC655" i="7"/>
  <c r="Y281" i="7"/>
  <c r="Y135" i="7"/>
  <c r="U281" i="7"/>
  <c r="U135" i="7"/>
  <c r="Q281" i="7"/>
  <c r="Q135" i="7"/>
  <c r="E25" i="7"/>
  <c r="E655" i="7"/>
  <c r="Z281" i="7"/>
  <c r="Z135" i="7"/>
  <c r="R25" i="7"/>
  <c r="R655" i="7"/>
  <c r="J25" i="7"/>
  <c r="J655" i="7"/>
  <c r="J281" i="7"/>
  <c r="J135" i="7"/>
  <c r="F25" i="7"/>
  <c r="F655" i="7"/>
  <c r="F281" i="7"/>
  <c r="F135" i="7"/>
  <c r="AE25" i="7"/>
  <c r="AE655" i="7"/>
  <c r="W25" i="7"/>
  <c r="W655" i="7"/>
  <c r="W281" i="7"/>
  <c r="W135" i="7"/>
  <c r="O281" i="7"/>
  <c r="O135" i="7"/>
  <c r="K25" i="7"/>
  <c r="K655" i="7"/>
  <c r="G25" i="7"/>
  <c r="G655" i="7"/>
  <c r="AF25" i="7"/>
  <c r="AF655" i="7"/>
  <c r="AF281" i="7"/>
  <c r="AF135" i="7"/>
  <c r="AB281" i="7"/>
  <c r="AB135" i="7"/>
  <c r="X25" i="7"/>
  <c r="X655" i="7"/>
  <c r="X281" i="7"/>
  <c r="X135" i="7"/>
  <c r="T25" i="7"/>
  <c r="T655" i="7"/>
  <c r="P25" i="7"/>
  <c r="P655" i="7"/>
  <c r="P281" i="7"/>
  <c r="P135" i="7"/>
  <c r="H25" i="7"/>
  <c r="H655" i="7"/>
  <c r="H281" i="7"/>
  <c r="H135" i="7"/>
  <c r="D25" i="7"/>
  <c r="D655" i="7"/>
  <c r="D281" i="7"/>
  <c r="D135" i="7"/>
  <c r="AC281" i="7"/>
  <c r="AC135" i="7"/>
  <c r="Y25" i="7"/>
  <c r="Y655" i="7"/>
  <c r="U25" i="7"/>
  <c r="U655" i="7"/>
  <c r="Q25" i="7"/>
  <c r="Q655" i="7"/>
  <c r="M25" i="7"/>
  <c r="M655" i="7"/>
  <c r="M281" i="7"/>
  <c r="M135" i="7"/>
  <c r="I25" i="7"/>
  <c r="I655" i="7"/>
  <c r="I281" i="7"/>
  <c r="I135" i="7"/>
  <c r="E281" i="7"/>
  <c r="E135" i="7"/>
  <c r="AD25" i="7"/>
  <c r="AD655" i="7"/>
  <c r="AD281" i="7"/>
  <c r="AD135" i="7"/>
  <c r="Z25" i="7"/>
  <c r="Z655" i="7"/>
  <c r="V25" i="7"/>
  <c r="V655" i="7"/>
  <c r="V281" i="7"/>
  <c r="V135" i="7"/>
  <c r="R281" i="7"/>
  <c r="R135" i="7"/>
  <c r="N25" i="7"/>
  <c r="N655" i="7"/>
  <c r="N281" i="7"/>
  <c r="N135" i="7"/>
  <c r="AE281" i="7"/>
  <c r="AE135" i="7"/>
  <c r="AA25" i="7"/>
  <c r="AA655" i="7"/>
  <c r="AA281" i="7"/>
  <c r="AA135" i="7"/>
  <c r="S25" i="7"/>
  <c r="S655" i="7"/>
  <c r="S281" i="7"/>
  <c r="S135" i="7"/>
  <c r="O25" i="7"/>
  <c r="O655" i="7"/>
  <c r="K281" i="7"/>
  <c r="K135" i="7"/>
  <c r="G281" i="7"/>
  <c r="G135" i="7"/>
  <c r="C281" i="7"/>
  <c r="C135" i="7"/>
  <c r="P704" i="7"/>
  <c r="P707" i="7" s="1"/>
  <c r="V307" i="7" l="1"/>
  <c r="V308" i="7" s="1"/>
  <c r="Z307" i="7"/>
  <c r="Z308" i="7" s="1"/>
  <c r="C267" i="7"/>
  <c r="F307" i="7"/>
  <c r="F308" i="7" s="1"/>
  <c r="AJ307" i="7"/>
  <c r="AJ308" i="7" s="1"/>
  <c r="Y307" i="7"/>
  <c r="Y308" i="7" s="1"/>
  <c r="AA307" i="7"/>
  <c r="AA308" i="7" s="1"/>
  <c r="AK307" i="7"/>
  <c r="AK308" i="7" s="1"/>
  <c r="K307" i="7"/>
  <c r="K308" i="7" s="1"/>
  <c r="N307" i="7"/>
  <c r="N308" i="7" s="1"/>
  <c r="AL307" i="7"/>
  <c r="AL308" i="7" s="1"/>
  <c r="W307" i="7"/>
  <c r="W308" i="7" s="1"/>
  <c r="AD307" i="7"/>
  <c r="AD308" i="7" s="1"/>
  <c r="X307" i="7"/>
  <c r="X308" i="7" s="1"/>
  <c r="R307" i="7"/>
  <c r="R308" i="7" s="1"/>
  <c r="AN307" i="7"/>
  <c r="AN308" i="7" s="1"/>
  <c r="AH307" i="7"/>
  <c r="AH308" i="7" s="1"/>
  <c r="L307" i="7"/>
  <c r="L308" i="7" s="1"/>
  <c r="AM307" i="7"/>
  <c r="AM308" i="7" s="1"/>
  <c r="O307" i="7"/>
  <c r="O308" i="7" s="1"/>
  <c r="I307" i="7"/>
  <c r="I308" i="7" s="1"/>
  <c r="M307" i="7"/>
  <c r="M308" i="7" s="1"/>
  <c r="AO307" i="7"/>
  <c r="AO308" i="7" s="1"/>
  <c r="H307" i="7"/>
  <c r="H308" i="7" s="1"/>
  <c r="T307" i="7"/>
  <c r="T308" i="7" s="1"/>
  <c r="AE307" i="7"/>
  <c r="AE308" i="7" s="1"/>
  <c r="U307" i="7"/>
  <c r="U308" i="7" s="1"/>
  <c r="AB307" i="7"/>
  <c r="AB308" i="7" s="1"/>
  <c r="S307" i="7"/>
  <c r="S308" i="7" s="1"/>
  <c r="J307" i="7"/>
  <c r="J308" i="7" s="1"/>
  <c r="Q307" i="7"/>
  <c r="Q308" i="7" s="1"/>
  <c r="D307" i="7"/>
  <c r="D308" i="7" s="1"/>
  <c r="AG307" i="7"/>
  <c r="AG308" i="7" s="1"/>
  <c r="AI307" i="7"/>
  <c r="AI308" i="7" s="1"/>
  <c r="E307" i="7"/>
  <c r="E308" i="7" s="1"/>
  <c r="AF307" i="7"/>
  <c r="AF308" i="7" s="1"/>
  <c r="AP307" i="7"/>
  <c r="AP308" i="7" s="1"/>
  <c r="G307" i="7"/>
  <c r="G308" i="7" s="1"/>
  <c r="AC307" i="7"/>
  <c r="AC308" i="7" s="1"/>
  <c r="P307" i="7"/>
  <c r="P308" i="7" s="1"/>
  <c r="S76" i="7"/>
  <c r="AF76" i="7"/>
  <c r="AP76" i="7"/>
  <c r="AK267" i="7"/>
  <c r="AK268" i="7" s="1"/>
  <c r="AL76" i="7"/>
  <c r="S267" i="7"/>
  <c r="S268" i="7" s="1"/>
  <c r="AJ76" i="7"/>
  <c r="AJ267" i="7"/>
  <c r="AJ268" i="7" s="1"/>
  <c r="AK76" i="7"/>
  <c r="AP267" i="7"/>
  <c r="AP268" i="7" s="1"/>
  <c r="AH76" i="7"/>
  <c r="AH267" i="7"/>
  <c r="AH268" i="7" s="1"/>
  <c r="AO267" i="7"/>
  <c r="AO268" i="7" s="1"/>
  <c r="AN267" i="7"/>
  <c r="AN268" i="7" s="1"/>
  <c r="AN76" i="7"/>
  <c r="AL267" i="7"/>
  <c r="AL268" i="7" s="1"/>
  <c r="AM76" i="7"/>
  <c r="AM267" i="7"/>
  <c r="AM268" i="7" s="1"/>
  <c r="AG267" i="7"/>
  <c r="AG268" i="7" s="1"/>
  <c r="AG76" i="7"/>
  <c r="AI76" i="7"/>
  <c r="AI267" i="7"/>
  <c r="AI268" i="7" s="1"/>
  <c r="AO76" i="7"/>
  <c r="I76" i="7"/>
  <c r="P76" i="7"/>
  <c r="X267" i="7"/>
  <c r="X268" i="7" s="1"/>
  <c r="Z76" i="7"/>
  <c r="I267" i="7"/>
  <c r="I268" i="7" s="1"/>
  <c r="H76" i="7"/>
  <c r="N76" i="7"/>
  <c r="O76" i="7"/>
  <c r="V76" i="7"/>
  <c r="Q76" i="7"/>
  <c r="Y267" i="7"/>
  <c r="Y268" i="7" s="1"/>
  <c r="H267" i="7"/>
  <c r="H268" i="7" s="1"/>
  <c r="AA76" i="7"/>
  <c r="N267" i="7"/>
  <c r="N268" i="7" s="1"/>
  <c r="AD267" i="7"/>
  <c r="AD268" i="7" s="1"/>
  <c r="P267" i="7"/>
  <c r="P268" i="7" s="1"/>
  <c r="M267" i="7"/>
  <c r="M268" i="7" s="1"/>
  <c r="U76" i="7"/>
  <c r="D267" i="7"/>
  <c r="D268" i="7" s="1"/>
  <c r="T76" i="7"/>
  <c r="G76" i="7"/>
  <c r="K267" i="7"/>
  <c r="K268" i="7" s="1"/>
  <c r="W267" i="7"/>
  <c r="W268" i="7" s="1"/>
  <c r="AE267" i="7"/>
  <c r="AE268" i="7" s="1"/>
  <c r="F76" i="7"/>
  <c r="J267" i="7"/>
  <c r="J268" i="7" s="1"/>
  <c r="R76" i="7"/>
  <c r="E267" i="7"/>
  <c r="E268" i="7" s="1"/>
  <c r="AC267" i="7"/>
  <c r="AC268" i="7" s="1"/>
  <c r="L76" i="7"/>
  <c r="AB267" i="7"/>
  <c r="AB268" i="7" s="1"/>
  <c r="O267" i="7"/>
  <c r="O268" i="7" s="1"/>
  <c r="AA267" i="7"/>
  <c r="AA268" i="7" s="1"/>
  <c r="V267" i="7"/>
  <c r="V268" i="7" s="1"/>
  <c r="Z267" i="7"/>
  <c r="Z268" i="7" s="1"/>
  <c r="AD76" i="7"/>
  <c r="M76" i="7"/>
  <c r="Q267" i="7"/>
  <c r="Q268" i="7" s="1"/>
  <c r="U267" i="7"/>
  <c r="U268" i="7" s="1"/>
  <c r="Y76" i="7"/>
  <c r="D76" i="7"/>
  <c r="T267" i="7"/>
  <c r="T268" i="7" s="1"/>
  <c r="X76" i="7"/>
  <c r="AF267" i="7"/>
  <c r="AF268" i="7" s="1"/>
  <c r="C76" i="7"/>
  <c r="C307" i="7"/>
  <c r="G267" i="7"/>
  <c r="G268" i="7" s="1"/>
  <c r="K76" i="7"/>
  <c r="W76" i="7"/>
  <c r="AE76" i="7"/>
  <c r="F267" i="7"/>
  <c r="F268" i="7" s="1"/>
  <c r="J76" i="7"/>
  <c r="R267" i="7"/>
  <c r="R268" i="7" s="1"/>
  <c r="E76" i="7"/>
  <c r="AC76" i="7"/>
  <c r="L267" i="7"/>
  <c r="L268" i="7" s="1"/>
  <c r="AB76" i="7"/>
  <c r="Q704" i="7"/>
  <c r="Q707" i="7" s="1"/>
  <c r="R704" i="7" l="1"/>
  <c r="R707" i="7" s="1"/>
  <c r="AO695" i="7" l="1"/>
  <c r="AM695" i="7"/>
  <c r="AL695" i="7"/>
  <c r="AK695" i="7"/>
  <c r="AJ695" i="7"/>
  <c r="AI695" i="7"/>
  <c r="AF695" i="7"/>
  <c r="AN695" i="7"/>
  <c r="AH695" i="7"/>
  <c r="AG695" i="7"/>
  <c r="AE695" i="7"/>
  <c r="AC695" i="7"/>
  <c r="AA695" i="7"/>
  <c r="Y695" i="7"/>
  <c r="W695" i="7"/>
  <c r="U695" i="7"/>
  <c r="S695" i="7"/>
  <c r="Q695" i="7"/>
  <c r="O695" i="7"/>
  <c r="M695" i="7"/>
  <c r="K695" i="7"/>
  <c r="I695" i="7"/>
  <c r="G695" i="7"/>
  <c r="E695" i="7"/>
  <c r="C695" i="7"/>
  <c r="AD695" i="7"/>
  <c r="AB695" i="7"/>
  <c r="Z695" i="7"/>
  <c r="X695" i="7"/>
  <c r="V695" i="7"/>
  <c r="T695" i="7"/>
  <c r="U692" i="7" s="1"/>
  <c r="R695" i="7"/>
  <c r="S692" i="7" s="1"/>
  <c r="P695" i="7"/>
  <c r="Q692" i="7" s="1"/>
  <c r="N695" i="7"/>
  <c r="O692" i="7" s="1"/>
  <c r="L695" i="7"/>
  <c r="M692" i="7" s="1"/>
  <c r="J695" i="7"/>
  <c r="K692" i="7" s="1"/>
  <c r="H695" i="7"/>
  <c r="I692" i="7" s="1"/>
  <c r="F695" i="7"/>
  <c r="G692" i="7" s="1"/>
  <c r="D695" i="7"/>
  <c r="E692" i="7" s="1"/>
  <c r="S704" i="7"/>
  <c r="S707" i="7" s="1"/>
  <c r="AA692" i="7" l="1"/>
  <c r="AA694" i="7" s="1"/>
  <c r="AA98" i="7" s="1"/>
  <c r="AA103" i="7" s="1"/>
  <c r="AA109" i="7" s="1"/>
  <c r="AC692" i="7"/>
  <c r="AG692" i="7"/>
  <c r="W692" i="7"/>
  <c r="AE692" i="7"/>
  <c r="AJ692" i="7"/>
  <c r="Y692" i="7"/>
  <c r="B695" i="7"/>
  <c r="AG98" i="7"/>
  <c r="AG103" i="7" s="1"/>
  <c r="AG109" i="7" s="1"/>
  <c r="AH692" i="7"/>
  <c r="AH98" i="7" s="1"/>
  <c r="AH103" i="7" s="1"/>
  <c r="AH109" i="7" s="1"/>
  <c r="AI692" i="7"/>
  <c r="AI98" i="7" s="1"/>
  <c r="AI103" i="7" s="1"/>
  <c r="AI109" i="7" s="1"/>
  <c r="AO692" i="7"/>
  <c r="AO98" i="7" s="1"/>
  <c r="AO103" i="7" s="1"/>
  <c r="AO109" i="7" s="1"/>
  <c r="AK692" i="7"/>
  <c r="AK98" i="7" s="1"/>
  <c r="AK103" i="7" s="1"/>
  <c r="AK109" i="7" s="1"/>
  <c r="AJ98" i="7"/>
  <c r="AJ103" i="7" s="1"/>
  <c r="AJ109" i="7" s="1"/>
  <c r="AL692" i="7"/>
  <c r="AL98" i="7" s="1"/>
  <c r="AL103" i="7" s="1"/>
  <c r="AL109" i="7" s="1"/>
  <c r="AP692" i="7"/>
  <c r="AP694" i="7" s="1"/>
  <c r="AP98" i="7" s="1"/>
  <c r="AP103" i="7" s="1"/>
  <c r="AP109" i="7" s="1"/>
  <c r="AM692" i="7"/>
  <c r="AM98" i="7" s="1"/>
  <c r="AM103" i="7" s="1"/>
  <c r="AM109" i="7" s="1"/>
  <c r="AN692" i="7"/>
  <c r="AN98" i="7" s="1"/>
  <c r="AN103" i="7" s="1"/>
  <c r="AN109" i="7" s="1"/>
  <c r="D692" i="7"/>
  <c r="D98" i="7" s="1"/>
  <c r="F692" i="7"/>
  <c r="F98" i="7" s="1"/>
  <c r="E98" i="7"/>
  <c r="H692" i="7"/>
  <c r="H98" i="7" s="1"/>
  <c r="G98" i="7"/>
  <c r="J692" i="7"/>
  <c r="J98" i="7" s="1"/>
  <c r="I98" i="7"/>
  <c r="L692" i="7"/>
  <c r="L98" i="7" s="1"/>
  <c r="K98" i="7"/>
  <c r="N692" i="7"/>
  <c r="N98" i="7" s="1"/>
  <c r="M98" i="7"/>
  <c r="P692" i="7"/>
  <c r="P98" i="7" s="1"/>
  <c r="O98" i="7"/>
  <c r="R692" i="7"/>
  <c r="R98" i="7" s="1"/>
  <c r="Q98" i="7"/>
  <c r="T692" i="7"/>
  <c r="T98" i="7" s="1"/>
  <c r="S98" i="7"/>
  <c r="V692" i="7"/>
  <c r="V98" i="7" s="1"/>
  <c r="U98" i="7"/>
  <c r="X692" i="7"/>
  <c r="X98" i="7" s="1"/>
  <c r="X103" i="7" s="1"/>
  <c r="X109" i="7" s="1"/>
  <c r="W98" i="7"/>
  <c r="W103" i="7" s="1"/>
  <c r="W109" i="7" s="1"/>
  <c r="Z692" i="7"/>
  <c r="Z98" i="7" s="1"/>
  <c r="Z103" i="7" s="1"/>
  <c r="Z109" i="7" s="1"/>
  <c r="Y98" i="7"/>
  <c r="Y103" i="7" s="1"/>
  <c r="Y109" i="7" s="1"/>
  <c r="AB692" i="7"/>
  <c r="AB98" i="7" s="1"/>
  <c r="AB103" i="7" s="1"/>
  <c r="AB109" i="7" s="1"/>
  <c r="AD692" i="7"/>
  <c r="AD98" i="7" s="1"/>
  <c r="AD103" i="7" s="1"/>
  <c r="AD109" i="7" s="1"/>
  <c r="AC98" i="7"/>
  <c r="AC103" i="7" s="1"/>
  <c r="AC109" i="7" s="1"/>
  <c r="AF692" i="7"/>
  <c r="AE98" i="7"/>
  <c r="AE103" i="7" s="1"/>
  <c r="AE109" i="7" s="1"/>
  <c r="C295" i="7"/>
  <c r="C308" i="7" s="1"/>
  <c r="C255" i="7"/>
  <c r="C268" i="7" s="1"/>
  <c r="T704" i="7"/>
  <c r="T707" i="7" s="1"/>
  <c r="C692" i="7" l="1"/>
  <c r="C98" i="7" s="1"/>
  <c r="B98" i="7"/>
  <c r="AF694" i="7"/>
  <c r="U704" i="7"/>
  <c r="U707" i="7" s="1"/>
  <c r="AF98" i="7" l="1"/>
  <c r="AF103" i="7" s="1"/>
  <c r="AF109" i="7" s="1"/>
  <c r="V704" i="7"/>
  <c r="V707" i="7" s="1"/>
  <c r="V800" i="7" s="1"/>
  <c r="W704" i="7" l="1"/>
  <c r="W707" i="7" s="1"/>
  <c r="W800" i="7" s="1"/>
  <c r="W801" i="7"/>
  <c r="W276" i="7" l="1"/>
  <c r="W239" i="7"/>
  <c r="W77" i="7"/>
  <c r="X704" i="7"/>
  <c r="X707" i="7" s="1"/>
  <c r="X800" i="7" s="1"/>
  <c r="X801" i="7"/>
  <c r="X276" i="7" l="1"/>
  <c r="X239" i="7"/>
  <c r="X77" i="7"/>
  <c r="Y704" i="7"/>
  <c r="Y707" i="7" s="1"/>
  <c r="Y800" i="7" s="1"/>
  <c r="Y801" i="7"/>
  <c r="Y276" i="7" l="1"/>
  <c r="Y239" i="7"/>
  <c r="Y77" i="7"/>
  <c r="Z704" i="7"/>
  <c r="Z707" i="7" s="1"/>
  <c r="Z800" i="7" s="1"/>
  <c r="Z801" i="7"/>
  <c r="AA704" i="7" l="1"/>
  <c r="AA707" i="7" s="1"/>
  <c r="AA800" i="7" s="1"/>
  <c r="AA801" i="7"/>
  <c r="Z276" i="7"/>
  <c r="Z239" i="7"/>
  <c r="Z77" i="7"/>
  <c r="AB704" i="7" l="1"/>
  <c r="AB707" i="7" s="1"/>
  <c r="AB800" i="7" s="1"/>
  <c r="AB801" i="7"/>
  <c r="AA276" i="7"/>
  <c r="AA239" i="7"/>
  <c r="AA77" i="7"/>
  <c r="AC704" i="7" l="1"/>
  <c r="AC707" i="7" s="1"/>
  <c r="AC800" i="7" s="1"/>
  <c r="AC801" i="7"/>
  <c r="AB276" i="7"/>
  <c r="AB239" i="7"/>
  <c r="AB77" i="7"/>
  <c r="AC276" i="7" l="1"/>
  <c r="AC239" i="7"/>
  <c r="AC77" i="7"/>
  <c r="AD704" i="7"/>
  <c r="AD707" i="7" s="1"/>
  <c r="AD800" i="7" s="1"/>
  <c r="AD801" i="7"/>
  <c r="AE704" i="7" l="1"/>
  <c r="AE707" i="7" s="1"/>
  <c r="AE800" i="7" s="1"/>
  <c r="AE801" i="7"/>
  <c r="AD276" i="7"/>
  <c r="AD239" i="7"/>
  <c r="AD77" i="7"/>
  <c r="AF704" i="7" l="1"/>
  <c r="AF707" i="7" s="1"/>
  <c r="AF800" i="7" s="1"/>
  <c r="AF801" i="7"/>
  <c r="AE276" i="7"/>
  <c r="AE239" i="7"/>
  <c r="AE77" i="7"/>
  <c r="AG704" i="7" l="1"/>
  <c r="AG707" i="7" s="1"/>
  <c r="AG800" i="7" s="1"/>
  <c r="AF276" i="7"/>
  <c r="AF239" i="7"/>
  <c r="AF77" i="7"/>
  <c r="AG239" i="7" l="1"/>
  <c r="AG276" i="7"/>
  <c r="AG77" i="7"/>
  <c r="M456" i="7"/>
  <c r="M458" i="7"/>
  <c r="AH704" i="7"/>
  <c r="AH707" i="7" s="1"/>
  <c r="AH800" i="7" s="1"/>
  <c r="M318" i="7" l="1"/>
  <c r="AH276" i="7"/>
  <c r="AH77" i="7"/>
  <c r="AH239" i="7"/>
  <c r="M321" i="7"/>
  <c r="M455" i="7"/>
  <c r="AI704" i="7"/>
  <c r="AI707" i="7" s="1"/>
  <c r="AI800" i="7" s="1"/>
  <c r="AI239" i="7" l="1"/>
  <c r="AI276" i="7"/>
  <c r="AI77" i="7"/>
  <c r="AJ704" i="7"/>
  <c r="AJ707" i="7" s="1"/>
  <c r="AJ800" i="7" s="1"/>
  <c r="AJ276" i="7" l="1"/>
  <c r="AJ239" i="7"/>
  <c r="AJ77" i="7"/>
  <c r="AK704" i="7"/>
  <c r="AK707" i="7" s="1"/>
  <c r="AK800" i="7" s="1"/>
  <c r="AK276" i="7" l="1"/>
  <c r="AK239" i="7"/>
  <c r="AK77" i="7"/>
  <c r="AL704" i="7"/>
  <c r="AL707" i="7" s="1"/>
  <c r="AL800" i="7" s="1"/>
  <c r="AL239" i="7" l="1"/>
  <c r="AL276" i="7"/>
  <c r="AL77" i="7"/>
  <c r="AM704" i="7"/>
  <c r="AM707" i="7" s="1"/>
  <c r="AM800" i="7" s="1"/>
  <c r="AM276" i="7" l="1"/>
  <c r="AM77" i="7"/>
  <c r="AM239" i="7"/>
  <c r="AN704" i="7"/>
  <c r="AN707" i="7" s="1"/>
  <c r="AN800" i="7" s="1"/>
  <c r="AN276" i="7" l="1"/>
  <c r="AN77" i="7"/>
  <c r="AN239" i="7"/>
  <c r="AO704" i="7"/>
  <c r="AO707" i="7" s="1"/>
  <c r="AO800" i="7" s="1"/>
  <c r="AO276" i="7" l="1"/>
  <c r="AO77" i="7"/>
  <c r="AO239" i="7"/>
  <c r="AP704" i="7"/>
  <c r="AP707" i="7" s="1"/>
  <c r="AP800" i="7" s="1"/>
  <c r="AP239" i="7" l="1"/>
  <c r="AP276" i="7"/>
  <c r="AP77" i="7"/>
  <c r="H66" i="7" l="1"/>
  <c r="AF66" i="7"/>
  <c r="AF70" i="7" s="1"/>
  <c r="AF79" i="7" s="1"/>
  <c r="AF124" i="7" s="1"/>
  <c r="AN66" i="7"/>
  <c r="AC66" i="7"/>
  <c r="AC70" i="7" s="1"/>
  <c r="AC79" i="7" s="1"/>
  <c r="AC124" i="7" s="1"/>
  <c r="AP66" i="7"/>
  <c r="AH66" i="7"/>
  <c r="H665" i="7" l="1"/>
  <c r="H667" i="7" s="1"/>
  <c r="H669" i="7" s="1"/>
  <c r="AC238" i="7"/>
  <c r="Q66" i="7"/>
  <c r="H238" i="7"/>
  <c r="H70" i="7"/>
  <c r="H275" i="7"/>
  <c r="AC275" i="7"/>
  <c r="G66" i="7"/>
  <c r="AF275" i="7"/>
  <c r="AF238" i="7"/>
  <c r="L66" i="7"/>
  <c r="AO66" i="7"/>
  <c r="AM66" i="7"/>
  <c r="AI66" i="7"/>
  <c r="C665" i="7"/>
  <c r="C667" i="7" s="1"/>
  <c r="C669" i="7" s="1"/>
  <c r="AC125" i="7"/>
  <c r="AF125" i="7"/>
  <c r="AN238" i="7"/>
  <c r="AN275" i="7"/>
  <c r="AN70" i="7"/>
  <c r="AN79" i="7" s="1"/>
  <c r="AN124" i="7" s="1"/>
  <c r="AP275" i="7"/>
  <c r="AP70" i="7"/>
  <c r="AP79" i="7" s="1"/>
  <c r="AP124" i="7" s="1"/>
  <c r="AP238" i="7"/>
  <c r="AB66" i="7"/>
  <c r="AD66" i="7"/>
  <c r="E66" i="7"/>
  <c r="AK66" i="7"/>
  <c r="U66" i="7"/>
  <c r="U665" i="7" s="1"/>
  <c r="U667" i="7" s="1"/>
  <c r="U669" i="7" s="1"/>
  <c r="AJ66" i="7"/>
  <c r="J66" i="7"/>
  <c r="AG66" i="7"/>
  <c r="R66" i="7"/>
  <c r="AE66" i="7"/>
  <c r="AH275" i="7"/>
  <c r="AH238" i="7"/>
  <c r="AH70" i="7"/>
  <c r="AH79" i="7" s="1"/>
  <c r="AH124" i="7" s="1"/>
  <c r="N66" i="7"/>
  <c r="T66" i="7"/>
  <c r="AL66" i="7"/>
  <c r="T800" i="7" l="1"/>
  <c r="T665" i="7"/>
  <c r="T667" i="7" s="1"/>
  <c r="T669" i="7" s="1"/>
  <c r="Q665" i="7"/>
  <c r="Q667" i="7" s="1"/>
  <c r="Q669" i="7" s="1"/>
  <c r="R665" i="7"/>
  <c r="R667" i="7" s="1"/>
  <c r="R669" i="7" s="1"/>
  <c r="AA66" i="7"/>
  <c r="AA275" i="7" s="1"/>
  <c r="M66" i="7"/>
  <c r="M238" i="7" s="1"/>
  <c r="F66" i="7"/>
  <c r="D66" i="7"/>
  <c r="K66" i="7"/>
  <c r="T70" i="7"/>
  <c r="T275" i="7"/>
  <c r="T238" i="7"/>
  <c r="AH125" i="7"/>
  <c r="R238" i="7"/>
  <c r="R70" i="7"/>
  <c r="R275" i="7"/>
  <c r="P66" i="7"/>
  <c r="J665" i="7"/>
  <c r="J667" i="7" s="1"/>
  <c r="J669" i="7" s="1"/>
  <c r="J70" i="7"/>
  <c r="J275" i="7"/>
  <c r="J238" i="7"/>
  <c r="O66" i="7"/>
  <c r="S66" i="7"/>
  <c r="AJ70" i="7"/>
  <c r="AJ79" i="7" s="1"/>
  <c r="AJ124" i="7" s="1"/>
  <c r="AJ238" i="7"/>
  <c r="AJ275" i="7"/>
  <c r="AK238" i="7"/>
  <c r="AK70" i="7"/>
  <c r="AK79" i="7" s="1"/>
  <c r="AK124" i="7" s="1"/>
  <c r="AK275" i="7"/>
  <c r="E238" i="7"/>
  <c r="E70" i="7"/>
  <c r="E275" i="7"/>
  <c r="E665" i="7"/>
  <c r="E667" i="7" s="1"/>
  <c r="E669" i="7" s="1"/>
  <c r="AP125" i="7"/>
  <c r="G70" i="7"/>
  <c r="G275" i="7"/>
  <c r="G238" i="7"/>
  <c r="G665" i="7"/>
  <c r="G667" i="7" s="1"/>
  <c r="G669" i="7" s="1"/>
  <c r="AN125" i="7"/>
  <c r="C70" i="7"/>
  <c r="C238" i="7"/>
  <c r="C275" i="7"/>
  <c r="Z66" i="7"/>
  <c r="AI70" i="7"/>
  <c r="AI79" i="7" s="1"/>
  <c r="AI124" i="7" s="1"/>
  <c r="AI275" i="7"/>
  <c r="AI238" i="7"/>
  <c r="X66" i="7"/>
  <c r="Y66" i="7"/>
  <c r="AM70" i="7"/>
  <c r="AM79" i="7" s="1"/>
  <c r="AM124" i="7" s="1"/>
  <c r="AM238" i="7"/>
  <c r="AM275" i="7"/>
  <c r="AO70" i="7"/>
  <c r="AO79" i="7" s="1"/>
  <c r="AO124" i="7" s="1"/>
  <c r="AO238" i="7"/>
  <c r="AO275" i="7"/>
  <c r="L665" i="7"/>
  <c r="L667" i="7" s="1"/>
  <c r="L669" i="7" s="1"/>
  <c r="L238" i="7"/>
  <c r="L275" i="7"/>
  <c r="L70" i="7"/>
  <c r="Q70" i="7"/>
  <c r="Q238" i="7"/>
  <c r="Q275" i="7"/>
  <c r="V66" i="7"/>
  <c r="V665" i="7" s="1"/>
  <c r="V667" i="7" s="1"/>
  <c r="V669" i="7" s="1"/>
  <c r="AL275" i="7"/>
  <c r="AL238" i="7"/>
  <c r="AL70" i="7"/>
  <c r="AL79" i="7" s="1"/>
  <c r="AL124" i="7" s="1"/>
  <c r="N238" i="7"/>
  <c r="N275" i="7"/>
  <c r="N70" i="7"/>
  <c r="N665" i="7"/>
  <c r="N667" i="7" s="1"/>
  <c r="N669" i="7" s="1"/>
  <c r="AE238" i="7"/>
  <c r="AE70" i="7"/>
  <c r="AE79" i="7" s="1"/>
  <c r="AE124" i="7" s="1"/>
  <c r="AE275" i="7"/>
  <c r="W66" i="7"/>
  <c r="AG275" i="7"/>
  <c r="AG70" i="7"/>
  <c r="AG79" i="7" s="1"/>
  <c r="AG124" i="7" s="1"/>
  <c r="AG238" i="7"/>
  <c r="U238" i="7"/>
  <c r="U70" i="7"/>
  <c r="U275" i="7"/>
  <c r="AD70" i="7"/>
  <c r="AD79" i="7" s="1"/>
  <c r="AD124" i="7" s="1"/>
  <c r="AD275" i="7"/>
  <c r="AD238" i="7"/>
  <c r="AB238" i="7"/>
  <c r="AB70" i="7"/>
  <c r="AB79" i="7" s="1"/>
  <c r="AB124" i="7" s="1"/>
  <c r="AB275" i="7"/>
  <c r="I66" i="7"/>
  <c r="U801" i="7" l="1"/>
  <c r="U686" i="7"/>
  <c r="U800" i="7"/>
  <c r="P665" i="7"/>
  <c r="P667" i="7" s="1"/>
  <c r="P669" i="7" s="1"/>
  <c r="S665" i="7"/>
  <c r="S667" i="7" s="1"/>
  <c r="S669" i="7" s="1"/>
  <c r="AA238" i="7"/>
  <c r="AA70" i="7"/>
  <c r="AA79" i="7" s="1"/>
  <c r="M275" i="7"/>
  <c r="M70" i="7"/>
  <c r="D238" i="7"/>
  <c r="M665" i="7"/>
  <c r="M667" i="7" s="1"/>
  <c r="M669" i="7" s="1"/>
  <c r="D70" i="7"/>
  <c r="F665" i="7"/>
  <c r="F667" i="7" s="1"/>
  <c r="F669" i="7" s="1"/>
  <c r="F275" i="7"/>
  <c r="F238" i="7"/>
  <c r="F70" i="7"/>
  <c r="D665" i="7"/>
  <c r="D667" i="7" s="1"/>
  <c r="D669" i="7" s="1"/>
  <c r="D275" i="7"/>
  <c r="K275" i="7"/>
  <c r="K238" i="7"/>
  <c r="K665" i="7"/>
  <c r="K667" i="7" s="1"/>
  <c r="K669" i="7" s="1"/>
  <c r="K70" i="7"/>
  <c r="AG125" i="7"/>
  <c r="W275" i="7"/>
  <c r="W238" i="7"/>
  <c r="W70" i="7"/>
  <c r="W79" i="7" s="1"/>
  <c r="W124" i="7" s="1"/>
  <c r="AL125" i="7"/>
  <c r="AM125" i="7"/>
  <c r="Y238" i="7"/>
  <c r="Y70" i="7"/>
  <c r="Y79" i="7" s="1"/>
  <c r="Y124" i="7" s="1"/>
  <c r="Y275" i="7"/>
  <c r="Z275" i="7"/>
  <c r="Z238" i="7"/>
  <c r="Z70" i="7"/>
  <c r="Z79" i="7" s="1"/>
  <c r="Z124" i="7" s="1"/>
  <c r="S238" i="7"/>
  <c r="S275" i="7"/>
  <c r="S70" i="7"/>
  <c r="O238" i="7"/>
  <c r="O665" i="7"/>
  <c r="O667" i="7" s="1"/>
  <c r="O669" i="7" s="1"/>
  <c r="O275" i="7"/>
  <c r="O70" i="7"/>
  <c r="I70" i="7"/>
  <c r="I275" i="7"/>
  <c r="I238" i="7"/>
  <c r="I665" i="7"/>
  <c r="I667" i="7" s="1"/>
  <c r="I669" i="7" s="1"/>
  <c r="AB125" i="7"/>
  <c r="AD125" i="7"/>
  <c r="AE125" i="7"/>
  <c r="V70" i="7"/>
  <c r="V275" i="7"/>
  <c r="V238" i="7"/>
  <c r="AO125" i="7"/>
  <c r="X238" i="7"/>
  <c r="X70" i="7"/>
  <c r="X79" i="7" s="1"/>
  <c r="X124" i="7" s="1"/>
  <c r="X275" i="7"/>
  <c r="AI125" i="7"/>
  <c r="AK125" i="7"/>
  <c r="AJ125" i="7"/>
  <c r="P70" i="7"/>
  <c r="P275" i="7"/>
  <c r="P238" i="7"/>
  <c r="AA124" i="7" l="1"/>
  <c r="AA125" i="7" s="1"/>
  <c r="V801" i="7"/>
  <c r="V686" i="7"/>
  <c r="V97" i="7" s="1"/>
  <c r="V103" i="7" s="1"/>
  <c r="V109" i="7" s="1"/>
  <c r="U97" i="7"/>
  <c r="U103" i="7" s="1"/>
  <c r="U109" i="7" s="1"/>
  <c r="U77" i="7"/>
  <c r="U239" i="7"/>
  <c r="U276" i="7"/>
  <c r="X125" i="7"/>
  <c r="Z125" i="7"/>
  <c r="Y125" i="7"/>
  <c r="W125" i="7"/>
  <c r="V276" i="7" l="1"/>
  <c r="V239" i="7"/>
  <c r="V77" i="7"/>
  <c r="U277" i="7" l="1"/>
  <c r="U78" i="7"/>
  <c r="U79" i="7" s="1"/>
  <c r="U240" i="7"/>
  <c r="U118" i="7" l="1"/>
  <c r="U119" i="7" s="1"/>
  <c r="U124" i="7" s="1"/>
  <c r="AN241" i="7"/>
  <c r="AN242" i="7" s="1"/>
  <c r="AN270" i="7" s="1"/>
  <c r="AN272" i="7" s="1"/>
  <c r="AP241" i="7"/>
  <c r="AP242" i="7" s="1"/>
  <c r="AP270" i="7" s="1"/>
  <c r="AP272" i="7" s="1"/>
  <c r="AL241" i="7"/>
  <c r="AL242" i="7" s="1"/>
  <c r="AL270" i="7" s="1"/>
  <c r="AL272" i="7" s="1"/>
  <c r="AH241" i="7"/>
  <c r="AH242" i="7" s="1"/>
  <c r="AH270" i="7" s="1"/>
  <c r="AH272" i="7" s="1"/>
  <c r="AO241" i="7"/>
  <c r="AO242" i="7" s="1"/>
  <c r="AO270" i="7" s="1"/>
  <c r="AO272" i="7" s="1"/>
  <c r="AK241" i="7"/>
  <c r="AK242" i="7" s="1"/>
  <c r="AK270" i="7" s="1"/>
  <c r="AK272" i="7" s="1"/>
  <c r="AG241" i="7"/>
  <c r="AG242" i="7" s="1"/>
  <c r="AG270" i="7" s="1"/>
  <c r="AG272" i="7" s="1"/>
  <c r="AJ241" i="7"/>
  <c r="AJ242" i="7" s="1"/>
  <c r="AJ270" i="7" s="1"/>
  <c r="AJ272" i="7" s="1"/>
  <c r="AM241" i="7"/>
  <c r="AM242" i="7" s="1"/>
  <c r="AM270" i="7" s="1"/>
  <c r="AM272" i="7" s="1"/>
  <c r="AI241" i="7"/>
  <c r="AI242" i="7" s="1"/>
  <c r="AI270" i="7" s="1"/>
  <c r="AI272" i="7" s="1"/>
  <c r="U125" i="7" l="1"/>
  <c r="AG279" i="7"/>
  <c r="AG137" i="7"/>
  <c r="AH279" i="7"/>
  <c r="AH137" i="7"/>
  <c r="AK279" i="7"/>
  <c r="AK137" i="7"/>
  <c r="AL137" i="7"/>
  <c r="AL279" i="7"/>
  <c r="AI279" i="7"/>
  <c r="AI137" i="7"/>
  <c r="AJ279" i="7"/>
  <c r="AJ137" i="7"/>
  <c r="AO279" i="7"/>
  <c r="AO137" i="7"/>
  <c r="AP279" i="7"/>
  <c r="AP137" i="7"/>
  <c r="AM279" i="7"/>
  <c r="AM137" i="7"/>
  <c r="AN279" i="7"/>
  <c r="AN137" i="7"/>
  <c r="AK278" i="7"/>
  <c r="AJ278" i="7"/>
  <c r="AG278" i="7"/>
  <c r="AI278" i="7"/>
  <c r="AL278" i="7"/>
  <c r="AO278" i="7"/>
  <c r="AH278" i="7"/>
  <c r="AN278" i="7"/>
  <c r="AP278" i="7"/>
  <c r="AM278" i="7"/>
  <c r="V78" i="7" l="1"/>
  <c r="V79" i="7" s="1"/>
  <c r="V277" i="7"/>
  <c r="V240" i="7"/>
  <c r="AG282" i="7"/>
  <c r="AG310" i="7" s="1"/>
  <c r="AN282" i="7"/>
  <c r="AN310" i="7" s="1"/>
  <c r="AL282" i="7"/>
  <c r="AL310" i="7" s="1"/>
  <c r="AM282" i="7"/>
  <c r="AM310" i="7" s="1"/>
  <c r="AP282" i="7"/>
  <c r="AP310" i="7" s="1"/>
  <c r="AJ282" i="7"/>
  <c r="AJ310" i="7" s="1"/>
  <c r="AO282" i="7"/>
  <c r="AO310" i="7" s="1"/>
  <c r="AI282" i="7"/>
  <c r="AI310" i="7" s="1"/>
  <c r="AK282" i="7"/>
  <c r="AK310" i="7" s="1"/>
  <c r="AH282" i="7"/>
  <c r="AH310" i="7" s="1"/>
  <c r="AK312" i="7" l="1"/>
  <c r="AK150" i="7" s="1"/>
  <c r="AP312" i="7"/>
  <c r="AP150" i="7" s="1"/>
  <c r="AG312" i="7"/>
  <c r="AG150" i="7" s="1"/>
  <c r="AI312" i="7"/>
  <c r="AI150" i="7" s="1"/>
  <c r="AM312" i="7"/>
  <c r="AM150" i="7" s="1"/>
  <c r="AO312" i="7"/>
  <c r="AO150" i="7" s="1"/>
  <c r="AL312" i="7"/>
  <c r="AL150" i="7" s="1"/>
  <c r="AH312" i="7"/>
  <c r="AH150" i="7" s="1"/>
  <c r="AJ312" i="7"/>
  <c r="AJ150" i="7" s="1"/>
  <c r="AN312" i="7"/>
  <c r="AN150" i="7" s="1"/>
  <c r="V118" i="7"/>
  <c r="V119" i="7" s="1"/>
  <c r="V124" i="7" s="1"/>
  <c r="AI138" i="7" l="1"/>
  <c r="AI139" i="7" s="1"/>
  <c r="AI140" i="7" s="1"/>
  <c r="AP138" i="7"/>
  <c r="AP139" i="7" s="1"/>
  <c r="AP140" i="7" s="1"/>
  <c r="AO138" i="7"/>
  <c r="AO139" i="7" s="1"/>
  <c r="AO140" i="7" s="1"/>
  <c r="AJ138" i="7"/>
  <c r="AJ139" i="7" s="1"/>
  <c r="AJ140" i="7" s="1"/>
  <c r="AK138" i="7"/>
  <c r="AK139" i="7" s="1"/>
  <c r="AK140" i="7" s="1"/>
  <c r="AM138" i="7"/>
  <c r="AM139" i="7" s="1"/>
  <c r="AM140" i="7" s="1"/>
  <c r="AH138" i="7"/>
  <c r="AH139" i="7" s="1"/>
  <c r="AH140" i="7" s="1"/>
  <c r="AG138" i="7"/>
  <c r="AG139" i="7" s="1"/>
  <c r="AG140" i="7" s="1"/>
  <c r="AL138" i="7"/>
  <c r="AL139" i="7" s="1"/>
  <c r="AL140" i="7" s="1"/>
  <c r="AN138" i="7"/>
  <c r="AN139" i="7" s="1"/>
  <c r="AN140" i="7" s="1"/>
  <c r="V125" i="7"/>
  <c r="M457" i="7" l="1"/>
  <c r="M461" i="7" s="1"/>
  <c r="C366" i="7"/>
  <c r="B366" i="7" s="1"/>
  <c r="M319" i="7"/>
  <c r="M322" i="7"/>
  <c r="M320" i="7"/>
  <c r="M325" i="7" l="1"/>
  <c r="AD241" i="7"/>
  <c r="AD242" i="7" s="1"/>
  <c r="AD270" i="7" s="1"/>
  <c r="AD272" i="7" s="1"/>
  <c r="AD278" i="7"/>
  <c r="AB241" i="7"/>
  <c r="AB242" i="7" s="1"/>
  <c r="AB270" i="7" s="1"/>
  <c r="AB272" i="7" s="1"/>
  <c r="AB278" i="7"/>
  <c r="AF241" i="7"/>
  <c r="AF242" i="7" s="1"/>
  <c r="AF270" i="7" s="1"/>
  <c r="AF272" i="7" s="1"/>
  <c r="AF278" i="7"/>
  <c r="AC241" i="7"/>
  <c r="AC242" i="7" s="1"/>
  <c r="AC270" i="7" s="1"/>
  <c r="AC272" i="7" s="1"/>
  <c r="AC278" i="7"/>
  <c r="AE241" i="7"/>
  <c r="AE242" i="7" s="1"/>
  <c r="AE270" i="7" s="1"/>
  <c r="AE272" i="7" s="1"/>
  <c r="AE278" i="7"/>
  <c r="AD137" i="7" l="1"/>
  <c r="AD279" i="7"/>
  <c r="AD282" i="7" s="1"/>
  <c r="AD310" i="7" s="1"/>
  <c r="AB279" i="7"/>
  <c r="AB282" i="7" s="1"/>
  <c r="AB310" i="7" s="1"/>
  <c r="AB137" i="7"/>
  <c r="AE137" i="7"/>
  <c r="AE279" i="7"/>
  <c r="AE282" i="7" s="1"/>
  <c r="AE310" i="7" s="1"/>
  <c r="AF279" i="7"/>
  <c r="AF282" i="7" s="1"/>
  <c r="AF310" i="7" s="1"/>
  <c r="AF137" i="7"/>
  <c r="AC137" i="7"/>
  <c r="AC279" i="7"/>
  <c r="AC282" i="7" s="1"/>
  <c r="AC310" i="7" s="1"/>
  <c r="AB312" i="7" l="1"/>
  <c r="AB150" i="7" s="1"/>
  <c r="AC312" i="7"/>
  <c r="AC150" i="7" s="1"/>
  <c r="AD312" i="7"/>
  <c r="AD150" i="7" s="1"/>
  <c r="AF312" i="7"/>
  <c r="AF150" i="7" s="1"/>
  <c r="AE312" i="7"/>
  <c r="AE150" i="7" s="1"/>
  <c r="AD138" i="7" l="1"/>
  <c r="AD139" i="7" s="1"/>
  <c r="AD140" i="7" s="1"/>
  <c r="AC138" i="7"/>
  <c r="AC139" i="7" s="1"/>
  <c r="AC140" i="7" s="1"/>
  <c r="AE138" i="7"/>
  <c r="AE139" i="7" s="1"/>
  <c r="AE140" i="7" s="1"/>
  <c r="AB138" i="7"/>
  <c r="AB139" i="7" s="1"/>
  <c r="AB140" i="7" s="1"/>
  <c r="AF138" i="7"/>
  <c r="AF139" i="7" s="1"/>
  <c r="AF140" i="7" s="1"/>
  <c r="B681" i="7" l="1"/>
  <c r="C673" i="7"/>
  <c r="Q673" i="7"/>
  <c r="E673" i="7"/>
  <c r="G673" i="7"/>
  <c r="R673" i="7"/>
  <c r="P673" i="7"/>
  <c r="D673" i="7"/>
  <c r="K673" i="7"/>
  <c r="I673" i="7"/>
  <c r="M673" i="7"/>
  <c r="N673" i="7"/>
  <c r="T673" i="7"/>
  <c r="L673" i="7"/>
  <c r="J673" i="7"/>
  <c r="H673" i="7"/>
  <c r="F673" i="7"/>
  <c r="S673" i="7"/>
  <c r="O673" i="7"/>
  <c r="B672" i="7" l="1"/>
  <c r="B674" i="7" s="1"/>
  <c r="B115" i="7" s="1"/>
  <c r="B682" i="7"/>
  <c r="F15" i="1" s="1"/>
  <c r="N800" i="7"/>
  <c r="S97" i="7"/>
  <c r="S103" i="7" s="1"/>
  <c r="S109" i="7" s="1"/>
  <c r="O800" i="7"/>
  <c r="J801" i="7"/>
  <c r="G800" i="7"/>
  <c r="B800" i="7"/>
  <c r="L800" i="7"/>
  <c r="J800" i="7"/>
  <c r="C800" i="7"/>
  <c r="H800" i="7"/>
  <c r="K800" i="7"/>
  <c r="Q800" i="7"/>
  <c r="M800" i="7"/>
  <c r="B673" i="7" l="1"/>
  <c r="B662" i="7"/>
  <c r="C662" i="7" s="1"/>
  <c r="D662" i="7" s="1"/>
  <c r="E662" i="7" s="1"/>
  <c r="F662" i="7" s="1"/>
  <c r="G662" i="7" s="1"/>
  <c r="H662" i="7" s="1"/>
  <c r="I662" i="7" s="1"/>
  <c r="J662" i="7" s="1"/>
  <c r="K662" i="7" s="1"/>
  <c r="L662" i="7" s="1"/>
  <c r="M662" i="7" s="1"/>
  <c r="N662" i="7" s="1"/>
  <c r="O662" i="7" s="1"/>
  <c r="P662" i="7" s="1"/>
  <c r="Q662" i="7" s="1"/>
  <c r="R662" i="7" s="1"/>
  <c r="S662" i="7" s="1"/>
  <c r="T662" i="7" s="1"/>
  <c r="U662" i="7" s="1"/>
  <c r="V662" i="7" s="1"/>
  <c r="W662" i="7" s="1"/>
  <c r="X662" i="7" s="1"/>
  <c r="Y662" i="7" s="1"/>
  <c r="Z662" i="7" s="1"/>
  <c r="AA662" i="7" s="1"/>
  <c r="AB662" i="7" s="1"/>
  <c r="AC662" i="7" s="1"/>
  <c r="AD662" i="7" s="1"/>
  <c r="AE662" i="7" s="1"/>
  <c r="AF662" i="7" s="1"/>
  <c r="AG662" i="7" s="1"/>
  <c r="AH662" i="7" s="1"/>
  <c r="AI662" i="7" s="1"/>
  <c r="AJ662" i="7" s="1"/>
  <c r="AK662" i="7" s="1"/>
  <c r="AL662" i="7" s="1"/>
  <c r="AM662" i="7" s="1"/>
  <c r="AN662" i="7" s="1"/>
  <c r="AO662" i="7" s="1"/>
  <c r="AP662" i="7" s="1"/>
  <c r="F801" i="7"/>
  <c r="F239" i="7" s="1"/>
  <c r="E800" i="7"/>
  <c r="S686" i="7"/>
  <c r="R800" i="7"/>
  <c r="E801" i="7"/>
  <c r="E239" i="7" s="1"/>
  <c r="D800" i="7"/>
  <c r="G686" i="7"/>
  <c r="F800" i="7"/>
  <c r="Q801" i="7"/>
  <c r="Q276" i="7" s="1"/>
  <c r="P800" i="7"/>
  <c r="T686" i="7"/>
  <c r="T97" i="7" s="1"/>
  <c r="T103" i="7" s="1"/>
  <c r="T109" i="7" s="1"/>
  <c r="S800" i="7"/>
  <c r="J686" i="7"/>
  <c r="I800" i="7"/>
  <c r="T801" i="7"/>
  <c r="T276" i="7" s="1"/>
  <c r="E686" i="7"/>
  <c r="E97" i="7" s="1"/>
  <c r="E103" i="7" s="1"/>
  <c r="E109" i="7" s="1"/>
  <c r="S801" i="7"/>
  <c r="S239" i="7" s="1"/>
  <c r="G801" i="7"/>
  <c r="G276" i="7" s="1"/>
  <c r="F686" i="7"/>
  <c r="F97" i="7" s="1"/>
  <c r="F103" i="7" s="1"/>
  <c r="F109" i="7" s="1"/>
  <c r="Q686" i="7"/>
  <c r="B116" i="7"/>
  <c r="L686" i="7"/>
  <c r="L97" i="7" s="1"/>
  <c r="L103" i="7" s="1"/>
  <c r="L109" i="7" s="1"/>
  <c r="L801" i="7"/>
  <c r="C97" i="7"/>
  <c r="C103" i="7" s="1"/>
  <c r="C109" i="7" s="1"/>
  <c r="C801" i="7"/>
  <c r="J239" i="7"/>
  <c r="J276" i="7"/>
  <c r="J77" i="7"/>
  <c r="N686" i="7"/>
  <c r="N801" i="7"/>
  <c r="I686" i="7"/>
  <c r="I97" i="7" s="1"/>
  <c r="I103" i="7" s="1"/>
  <c r="I109" i="7" s="1"/>
  <c r="I801" i="7"/>
  <c r="K686" i="7"/>
  <c r="K97" i="7" s="1"/>
  <c r="K103" i="7" s="1"/>
  <c r="K109" i="7" s="1"/>
  <c r="J97" i="7"/>
  <c r="J103" i="7" s="1"/>
  <c r="J109" i="7" s="1"/>
  <c r="K801" i="7"/>
  <c r="H686" i="7"/>
  <c r="H97" i="7" s="1"/>
  <c r="H103" i="7" s="1"/>
  <c r="H109" i="7" s="1"/>
  <c r="G97" i="7"/>
  <c r="G103" i="7" s="1"/>
  <c r="G109" i="7" s="1"/>
  <c r="H801" i="7"/>
  <c r="O686" i="7"/>
  <c r="N97" i="7"/>
  <c r="N103" i="7" s="1"/>
  <c r="N109" i="7" s="1"/>
  <c r="O801" i="7"/>
  <c r="R686" i="7"/>
  <c r="R97" i="7" s="1"/>
  <c r="R103" i="7" s="1"/>
  <c r="R109" i="7" s="1"/>
  <c r="Q97" i="7"/>
  <c r="Q103" i="7" s="1"/>
  <c r="Q109" i="7" s="1"/>
  <c r="R801" i="7"/>
  <c r="D686" i="7"/>
  <c r="D97" i="7" s="1"/>
  <c r="D103" i="7" s="1"/>
  <c r="D109" i="7" s="1"/>
  <c r="D801" i="7"/>
  <c r="M686" i="7"/>
  <c r="M97" i="7" s="1"/>
  <c r="M103" i="7" s="1"/>
  <c r="M109" i="7" s="1"/>
  <c r="M801" i="7"/>
  <c r="P686" i="7"/>
  <c r="P97" i="7" s="1"/>
  <c r="P103" i="7" s="1"/>
  <c r="P109" i="7" s="1"/>
  <c r="O97" i="7"/>
  <c r="O103" i="7" s="1"/>
  <c r="O109" i="7" s="1"/>
  <c r="P801" i="7"/>
  <c r="F77" i="7" l="1"/>
  <c r="Q239" i="7"/>
  <c r="E276" i="7"/>
  <c r="F276" i="7"/>
  <c r="Q77" i="7"/>
  <c r="E77" i="7"/>
  <c r="B97" i="7"/>
  <c r="T239" i="7"/>
  <c r="T77" i="7"/>
  <c r="G77" i="7"/>
  <c r="S77" i="7"/>
  <c r="G239" i="7"/>
  <c r="S276" i="7"/>
  <c r="F14" i="1"/>
  <c r="M239" i="7"/>
  <c r="M276" i="7"/>
  <c r="M77" i="7"/>
  <c r="I276" i="7"/>
  <c r="I239" i="7"/>
  <c r="I77" i="7"/>
  <c r="L239" i="7"/>
  <c r="L77" i="7"/>
  <c r="L276" i="7"/>
  <c r="H276" i="7"/>
  <c r="H239" i="7"/>
  <c r="H77" i="7"/>
  <c r="K276" i="7"/>
  <c r="K239" i="7"/>
  <c r="K77" i="7"/>
  <c r="R239" i="7"/>
  <c r="R276" i="7"/>
  <c r="R77" i="7"/>
  <c r="O77" i="7"/>
  <c r="O276" i="7"/>
  <c r="O239" i="7"/>
  <c r="C276" i="7"/>
  <c r="C239" i="7"/>
  <c r="C77" i="7"/>
  <c r="P239" i="7"/>
  <c r="P77" i="7"/>
  <c r="P276" i="7"/>
  <c r="D239" i="7"/>
  <c r="D77" i="7"/>
  <c r="D276" i="7"/>
  <c r="N239" i="7"/>
  <c r="N276" i="7"/>
  <c r="N77" i="7"/>
  <c r="B103" i="7" l="1"/>
  <c r="B109" i="7" s="1"/>
  <c r="C460" i="7" s="1"/>
  <c r="F460" i="7" s="1"/>
  <c r="C240" i="7"/>
  <c r="C78" i="7"/>
  <c r="C79" i="7" s="1"/>
  <c r="C277" i="7"/>
  <c r="C454" i="7" l="1"/>
  <c r="F454" i="7" s="1"/>
  <c r="C457" i="7"/>
  <c r="F457" i="7" s="1"/>
  <c r="F12" i="1"/>
  <c r="C323" i="7"/>
  <c r="F323" i="7" s="1"/>
  <c r="C455" i="7"/>
  <c r="F455" i="7" s="1"/>
  <c r="B117" i="7"/>
  <c r="B123" i="7" s="1"/>
  <c r="B150" i="7" s="1"/>
  <c r="C321" i="7"/>
  <c r="F321" i="7" s="1"/>
  <c r="C459" i="7"/>
  <c r="F459" i="7" s="1"/>
  <c r="C324" i="7"/>
  <c r="F324" i="7" s="1"/>
  <c r="C456" i="7"/>
  <c r="F456" i="7" s="1"/>
  <c r="C320" i="7"/>
  <c r="F320" i="7" s="1"/>
  <c r="C318" i="7"/>
  <c r="F318" i="7" s="1"/>
  <c r="C319" i="7"/>
  <c r="F319" i="7" s="1"/>
  <c r="C458" i="7"/>
  <c r="F458" i="7" s="1"/>
  <c r="C322" i="7"/>
  <c r="F322" i="7" s="1"/>
  <c r="C118" i="7"/>
  <c r="C119" i="7" s="1"/>
  <c r="C124" i="7" s="1"/>
  <c r="C125" i="7" s="1"/>
  <c r="F13" i="1" l="1"/>
  <c r="F16" i="1"/>
  <c r="B119" i="7"/>
  <c r="B124" i="7" s="1"/>
  <c r="B125" i="7" s="1"/>
  <c r="B140" i="7" s="1"/>
  <c r="F461" i="7"/>
  <c r="F325" i="7"/>
  <c r="C461" i="7"/>
  <c r="C325" i="7"/>
  <c r="H460" i="7"/>
  <c r="K460" i="7" s="1"/>
  <c r="L460" i="7" s="1"/>
  <c r="H324" i="7"/>
  <c r="K324" i="7" s="1"/>
  <c r="L324" i="7" s="1"/>
  <c r="D78" i="7"/>
  <c r="D79" i="7" s="1"/>
  <c r="D240" i="7"/>
  <c r="D277" i="7"/>
  <c r="H320" i="7"/>
  <c r="K320" i="7" s="1"/>
  <c r="L320" i="7" s="1"/>
  <c r="H323" i="7"/>
  <c r="H319" i="7"/>
  <c r="K319" i="7" s="1"/>
  <c r="L319" i="7" s="1"/>
  <c r="H322" i="7"/>
  <c r="K322" i="7" s="1"/>
  <c r="L322" i="7" s="1"/>
  <c r="H321" i="7"/>
  <c r="K321" i="7" s="1"/>
  <c r="L321" i="7" s="1"/>
  <c r="H318" i="7"/>
  <c r="H455" i="7"/>
  <c r="K455" i="7" s="1"/>
  <c r="L455" i="7" s="1"/>
  <c r="H454" i="7"/>
  <c r="H457" i="7"/>
  <c r="K457" i="7" s="1"/>
  <c r="L457" i="7" s="1"/>
  <c r="H459" i="7"/>
  <c r="H456" i="7"/>
  <c r="K456" i="7" s="1"/>
  <c r="L456" i="7" s="1"/>
  <c r="H458" i="7"/>
  <c r="K458" i="7" s="1"/>
  <c r="L458" i="7" s="1"/>
  <c r="I324" i="7" l="1"/>
  <c r="J324" i="7" s="1"/>
  <c r="I460" i="7"/>
  <c r="J460" i="7" s="1"/>
  <c r="N324" i="7" s="1"/>
  <c r="H461" i="7"/>
  <c r="K459" i="7"/>
  <c r="L459" i="7" s="1"/>
  <c r="K323" i="7"/>
  <c r="L323" i="7" s="1"/>
  <c r="H325" i="7"/>
  <c r="D118" i="7"/>
  <c r="D119" i="7" s="1"/>
  <c r="D124" i="7" s="1"/>
  <c r="D125" i="7" s="1"/>
  <c r="K454" i="7"/>
  <c r="L454" i="7" s="1"/>
  <c r="I319" i="7"/>
  <c r="J319" i="7" s="1"/>
  <c r="I320" i="7"/>
  <c r="J320" i="7" s="1"/>
  <c r="I323" i="7"/>
  <c r="J323" i="7" s="1"/>
  <c r="I322" i="7"/>
  <c r="J322" i="7" s="1"/>
  <c r="I318" i="7"/>
  <c r="J318" i="7" s="1"/>
  <c r="I321" i="7"/>
  <c r="J321" i="7" s="1"/>
  <c r="I457" i="7"/>
  <c r="J457" i="7" s="1"/>
  <c r="N457" i="7" s="1"/>
  <c r="O457" i="7" s="1"/>
  <c r="Q457" i="7" s="1"/>
  <c r="I459" i="7"/>
  <c r="J459" i="7" s="1"/>
  <c r="I455" i="7"/>
  <c r="J455" i="7" s="1"/>
  <c r="N455" i="7" s="1"/>
  <c r="O455" i="7" s="1"/>
  <c r="I456" i="7"/>
  <c r="J456" i="7" s="1"/>
  <c r="N320" i="7" s="1"/>
  <c r="O320" i="7" s="1"/>
  <c r="Q320" i="7" s="1"/>
  <c r="I454" i="7"/>
  <c r="J454" i="7" s="1"/>
  <c r="I458" i="7"/>
  <c r="J458" i="7" s="1"/>
  <c r="N322" i="7" s="1"/>
  <c r="O322" i="7" s="1"/>
  <c r="Q322" i="7" s="1"/>
  <c r="K318" i="7"/>
  <c r="L318" i="7" s="1"/>
  <c r="N460" i="7" l="1"/>
  <c r="O460" i="7" s="1"/>
  <c r="Q460" i="7" s="1"/>
  <c r="L461" i="7"/>
  <c r="AP361" i="7"/>
  <c r="AL361" i="7"/>
  <c r="AH361" i="7"/>
  <c r="AD361" i="7"/>
  <c r="Z361" i="7"/>
  <c r="V361" i="7"/>
  <c r="R361" i="7"/>
  <c r="N361" i="7"/>
  <c r="J361" i="7"/>
  <c r="F361" i="7"/>
  <c r="P361" i="7"/>
  <c r="AO361" i="7"/>
  <c r="AK361" i="7"/>
  <c r="AG361" i="7"/>
  <c r="AC361" i="7"/>
  <c r="Y361" i="7"/>
  <c r="U361" i="7"/>
  <c r="Q361" i="7"/>
  <c r="M361" i="7"/>
  <c r="I361" i="7"/>
  <c r="E361" i="7"/>
  <c r="AN361" i="7"/>
  <c r="AJ361" i="7"/>
  <c r="AF361" i="7"/>
  <c r="AB361" i="7"/>
  <c r="X361" i="7"/>
  <c r="T361" i="7"/>
  <c r="L361" i="7"/>
  <c r="H361" i="7"/>
  <c r="D361" i="7"/>
  <c r="AM361" i="7"/>
  <c r="W361" i="7"/>
  <c r="G361" i="7"/>
  <c r="AA361" i="7"/>
  <c r="AI361" i="7"/>
  <c r="S361" i="7"/>
  <c r="C361" i="7"/>
  <c r="AE361" i="7"/>
  <c r="O361" i="7"/>
  <c r="K361" i="7"/>
  <c r="AP363" i="7"/>
  <c r="AL363" i="7"/>
  <c r="AH363" i="7"/>
  <c r="AD363" i="7"/>
  <c r="Z363" i="7"/>
  <c r="V363" i="7"/>
  <c r="R363" i="7"/>
  <c r="N363" i="7"/>
  <c r="J363" i="7"/>
  <c r="F363" i="7"/>
  <c r="AJ363" i="7"/>
  <c r="AB363" i="7"/>
  <c r="AO363" i="7"/>
  <c r="AK363" i="7"/>
  <c r="AG363" i="7"/>
  <c r="AC363" i="7"/>
  <c r="Y363" i="7"/>
  <c r="U363" i="7"/>
  <c r="Q363" i="7"/>
  <c r="M363" i="7"/>
  <c r="I363" i="7"/>
  <c r="E363" i="7"/>
  <c r="AN363" i="7"/>
  <c r="AF363" i="7"/>
  <c r="X363" i="7"/>
  <c r="P363" i="7"/>
  <c r="L363" i="7"/>
  <c r="H363" i="7"/>
  <c r="D363" i="7"/>
  <c r="AE363" i="7"/>
  <c r="S363" i="7"/>
  <c r="C363" i="7"/>
  <c r="T363" i="7"/>
  <c r="AA363" i="7"/>
  <c r="O363" i="7"/>
  <c r="AM363" i="7"/>
  <c r="W363" i="7"/>
  <c r="K363" i="7"/>
  <c r="AI363" i="7"/>
  <c r="G363" i="7"/>
  <c r="N323" i="7"/>
  <c r="O323" i="7" s="1"/>
  <c r="Q323" i="7" s="1"/>
  <c r="J461" i="7"/>
  <c r="J325" i="7"/>
  <c r="L325" i="7"/>
  <c r="E240" i="7"/>
  <c r="E118" i="7"/>
  <c r="E119" i="7" s="1"/>
  <c r="E277" i="7"/>
  <c r="E78" i="7"/>
  <c r="E79" i="7" s="1"/>
  <c r="N321" i="7"/>
  <c r="O321" i="7" s="1"/>
  <c r="Q321" i="7" s="1"/>
  <c r="Q455" i="7"/>
  <c r="C131" i="7"/>
  <c r="C280" i="7"/>
  <c r="N319" i="7"/>
  <c r="O319" i="7" s="1"/>
  <c r="Q319" i="7" s="1"/>
  <c r="N454" i="7"/>
  <c r="N318" i="7"/>
  <c r="N459" i="7"/>
  <c r="O459" i="7" s="1"/>
  <c r="Q459" i="7" s="1"/>
  <c r="N456" i="7"/>
  <c r="O456" i="7" s="1"/>
  <c r="Q456" i="7" s="1"/>
  <c r="N458" i="7"/>
  <c r="O458" i="7" s="1"/>
  <c r="Q458" i="7" s="1"/>
  <c r="P498" i="7"/>
  <c r="R498" i="7"/>
  <c r="H498" i="7"/>
  <c r="N498" i="7"/>
  <c r="AK498" i="7"/>
  <c r="V498" i="7"/>
  <c r="AJ498" i="7"/>
  <c r="AI498" i="7"/>
  <c r="F498" i="7"/>
  <c r="T498" i="7"/>
  <c r="AP498" i="7"/>
  <c r="AO498" i="7"/>
  <c r="L498" i="7"/>
  <c r="AE498" i="7"/>
  <c r="AB498" i="7"/>
  <c r="E498" i="7"/>
  <c r="U498" i="7"/>
  <c r="AM498" i="7"/>
  <c r="I498" i="7"/>
  <c r="O498" i="7"/>
  <c r="D498" i="7"/>
  <c r="M498" i="7"/>
  <c r="W498" i="7"/>
  <c r="C498" i="7"/>
  <c r="AA498" i="7"/>
  <c r="AG498" i="7"/>
  <c r="J498" i="7"/>
  <c r="K498" i="7"/>
  <c r="AC498" i="7"/>
  <c r="AN498" i="7"/>
  <c r="AL498" i="7"/>
  <c r="X498" i="7"/>
  <c r="AH498" i="7"/>
  <c r="AD498" i="7"/>
  <c r="Z498" i="7"/>
  <c r="G498" i="7"/>
  <c r="Q498" i="7"/>
  <c r="S498" i="7"/>
  <c r="AF498" i="7"/>
  <c r="Y498" i="7"/>
  <c r="AM362" i="7" l="1"/>
  <c r="AI362" i="7"/>
  <c r="AE362" i="7"/>
  <c r="AA362" i="7"/>
  <c r="W362" i="7"/>
  <c r="S362" i="7"/>
  <c r="O362" i="7"/>
  <c r="K362" i="7"/>
  <c r="G362" i="7"/>
  <c r="C362" i="7"/>
  <c r="AF362" i="7"/>
  <c r="T362" i="7"/>
  <c r="H362" i="7"/>
  <c r="AP362" i="7"/>
  <c r="AL362" i="7"/>
  <c r="AH362" i="7"/>
  <c r="AD362" i="7"/>
  <c r="Z362" i="7"/>
  <c r="V362" i="7"/>
  <c r="R362" i="7"/>
  <c r="N362" i="7"/>
  <c r="J362" i="7"/>
  <c r="F362" i="7"/>
  <c r="AJ362" i="7"/>
  <c r="X362" i="7"/>
  <c r="L362" i="7"/>
  <c r="AO362" i="7"/>
  <c r="AK362" i="7"/>
  <c r="AG362" i="7"/>
  <c r="AC362" i="7"/>
  <c r="Y362" i="7"/>
  <c r="U362" i="7"/>
  <c r="Q362" i="7"/>
  <c r="M362" i="7"/>
  <c r="I362" i="7"/>
  <c r="E362" i="7"/>
  <c r="AN362" i="7"/>
  <c r="AB362" i="7"/>
  <c r="P362" i="7"/>
  <c r="D362" i="7"/>
  <c r="N325" i="7"/>
  <c r="AP360" i="7"/>
  <c r="AL360" i="7"/>
  <c r="AH360" i="7"/>
  <c r="AD360" i="7"/>
  <c r="Z360" i="7"/>
  <c r="V360" i="7"/>
  <c r="R360" i="7"/>
  <c r="N360" i="7"/>
  <c r="J360" i="7"/>
  <c r="F360" i="7"/>
  <c r="D360" i="7"/>
  <c r="AO360" i="7"/>
  <c r="AK360" i="7"/>
  <c r="AG360" i="7"/>
  <c r="AC360" i="7"/>
  <c r="Y360" i="7"/>
  <c r="U360" i="7"/>
  <c r="Q360" i="7"/>
  <c r="M360" i="7"/>
  <c r="I360" i="7"/>
  <c r="E360" i="7"/>
  <c r="AN360" i="7"/>
  <c r="AJ360" i="7"/>
  <c r="AF360" i="7"/>
  <c r="AB360" i="7"/>
  <c r="X360" i="7"/>
  <c r="T360" i="7"/>
  <c r="P360" i="7"/>
  <c r="L360" i="7"/>
  <c r="H360" i="7"/>
  <c r="AE360" i="7"/>
  <c r="O360" i="7"/>
  <c r="AI360" i="7"/>
  <c r="C360" i="7"/>
  <c r="AA360" i="7"/>
  <c r="K360" i="7"/>
  <c r="AM360" i="7"/>
  <c r="W360" i="7"/>
  <c r="G360" i="7"/>
  <c r="S360" i="7"/>
  <c r="AP364" i="7"/>
  <c r="AL364" i="7"/>
  <c r="AH364" i="7"/>
  <c r="AD364" i="7"/>
  <c r="Z364" i="7"/>
  <c r="V364" i="7"/>
  <c r="R364" i="7"/>
  <c r="N364" i="7"/>
  <c r="J364" i="7"/>
  <c r="F364" i="7"/>
  <c r="AO364" i="7"/>
  <c r="AK364" i="7"/>
  <c r="AG364" i="7"/>
  <c r="AC364" i="7"/>
  <c r="Y364" i="7"/>
  <c r="U364" i="7"/>
  <c r="Q364" i="7"/>
  <c r="M364" i="7"/>
  <c r="I364" i="7"/>
  <c r="E364" i="7"/>
  <c r="AN364" i="7"/>
  <c r="AF364" i="7"/>
  <c r="X364" i="7"/>
  <c r="P364" i="7"/>
  <c r="H364" i="7"/>
  <c r="AI364" i="7"/>
  <c r="AA364" i="7"/>
  <c r="K364" i="7"/>
  <c r="AM364" i="7"/>
  <c r="AE364" i="7"/>
  <c r="W364" i="7"/>
  <c r="O364" i="7"/>
  <c r="G364" i="7"/>
  <c r="AJ364" i="7"/>
  <c r="AB364" i="7"/>
  <c r="T364" i="7"/>
  <c r="L364" i="7"/>
  <c r="D364" i="7"/>
  <c r="S364" i="7"/>
  <c r="C364" i="7"/>
  <c r="N461" i="7"/>
  <c r="O324" i="7"/>
  <c r="Q324" i="7" s="1"/>
  <c r="E124" i="7"/>
  <c r="E125" i="7" s="1"/>
  <c r="P500" i="7"/>
  <c r="X500" i="7"/>
  <c r="AN500" i="7"/>
  <c r="K500" i="7"/>
  <c r="I500" i="7"/>
  <c r="T500" i="7"/>
  <c r="AC500" i="7"/>
  <c r="U500" i="7"/>
  <c r="AL500" i="7"/>
  <c r="AB500" i="7"/>
  <c r="M500" i="7"/>
  <c r="Z500" i="7"/>
  <c r="H500" i="7"/>
  <c r="AK500" i="7"/>
  <c r="V500" i="7"/>
  <c r="AM500" i="7"/>
  <c r="G500" i="7"/>
  <c r="E500" i="7"/>
  <c r="Q500" i="7"/>
  <c r="Y500" i="7"/>
  <c r="AO500" i="7"/>
  <c r="AH500" i="7"/>
  <c r="AE500" i="7"/>
  <c r="C500" i="7"/>
  <c r="AF500" i="7"/>
  <c r="AI500" i="7"/>
  <c r="D500" i="7"/>
  <c r="W500" i="7"/>
  <c r="AG500" i="7"/>
  <c r="R500" i="7"/>
  <c r="J500" i="7"/>
  <c r="AD500" i="7"/>
  <c r="N500" i="7"/>
  <c r="S500" i="7"/>
  <c r="O500" i="7"/>
  <c r="F500" i="7"/>
  <c r="L500" i="7"/>
  <c r="AA500" i="7"/>
  <c r="AJ500" i="7"/>
  <c r="AP500" i="7"/>
  <c r="O454" i="7"/>
  <c r="O461" i="7" s="1"/>
  <c r="B363" i="7" a="1"/>
  <c r="B363" i="7" s="1"/>
  <c r="O318" i="7"/>
  <c r="E496" i="7"/>
  <c r="U496" i="7"/>
  <c r="P496" i="7"/>
  <c r="AF496" i="7"/>
  <c r="AP496" i="7"/>
  <c r="D496" i="7"/>
  <c r="V496" i="7"/>
  <c r="L496" i="7"/>
  <c r="AG496" i="7"/>
  <c r="T496" i="7"/>
  <c r="AN496" i="7"/>
  <c r="F496" i="7"/>
  <c r="AB496" i="7"/>
  <c r="O496" i="7"/>
  <c r="Y496" i="7"/>
  <c r="R496" i="7"/>
  <c r="AO496" i="7"/>
  <c r="AD496" i="7"/>
  <c r="N496" i="7"/>
  <c r="Q496" i="7"/>
  <c r="AM496" i="7"/>
  <c r="K496" i="7"/>
  <c r="H496" i="7"/>
  <c r="C496" i="7"/>
  <c r="AJ496" i="7"/>
  <c r="M496" i="7"/>
  <c r="AA496" i="7"/>
  <c r="Z496" i="7"/>
  <c r="AK496" i="7"/>
  <c r="X496" i="7"/>
  <c r="I496" i="7"/>
  <c r="G496" i="7"/>
  <c r="W496" i="7"/>
  <c r="J496" i="7"/>
  <c r="AE496" i="7"/>
  <c r="AL496" i="7"/>
  <c r="AH496" i="7"/>
  <c r="S496" i="7"/>
  <c r="AI496" i="7"/>
  <c r="AC496" i="7"/>
  <c r="B361" i="7" a="1"/>
  <c r="B361" i="7" s="1"/>
  <c r="B498" i="7" a="1"/>
  <c r="B498" i="7" s="1"/>
  <c r="C499" i="7"/>
  <c r="AL499" i="7"/>
  <c r="AO499" i="7"/>
  <c r="AG499" i="7"/>
  <c r="AN499" i="7"/>
  <c r="AK499" i="7"/>
  <c r="D499" i="7"/>
  <c r="AC499" i="7"/>
  <c r="Z499" i="7"/>
  <c r="H499" i="7"/>
  <c r="T499" i="7"/>
  <c r="AM499" i="7"/>
  <c r="AD499" i="7"/>
  <c r="Q499" i="7"/>
  <c r="J499" i="7"/>
  <c r="Y499" i="7"/>
  <c r="M499" i="7"/>
  <c r="AB499" i="7"/>
  <c r="AA499" i="7"/>
  <c r="AH499" i="7"/>
  <c r="S499" i="7"/>
  <c r="V499" i="7"/>
  <c r="X499" i="7"/>
  <c r="AF499" i="7"/>
  <c r="W499" i="7"/>
  <c r="E499" i="7"/>
  <c r="K499" i="7"/>
  <c r="O499" i="7"/>
  <c r="L499" i="7"/>
  <c r="AE499" i="7"/>
  <c r="I499" i="7"/>
  <c r="AI499" i="7"/>
  <c r="N499" i="7"/>
  <c r="AJ499" i="7"/>
  <c r="P499" i="7"/>
  <c r="G499" i="7"/>
  <c r="F499" i="7"/>
  <c r="AP499" i="7"/>
  <c r="R499" i="7"/>
  <c r="U499" i="7"/>
  <c r="AD497" i="7"/>
  <c r="R497" i="7"/>
  <c r="S497" i="7"/>
  <c r="E497" i="7"/>
  <c r="AK497" i="7"/>
  <c r="U497" i="7"/>
  <c r="M497" i="7"/>
  <c r="L497" i="7"/>
  <c r="AL497" i="7"/>
  <c r="AO497" i="7"/>
  <c r="N497" i="7"/>
  <c r="AF497" i="7"/>
  <c r="Q497" i="7"/>
  <c r="AP497" i="7"/>
  <c r="AN497" i="7"/>
  <c r="C497" i="7"/>
  <c r="AC497" i="7"/>
  <c r="X497" i="7"/>
  <c r="T497" i="7"/>
  <c r="Y497" i="7"/>
  <c r="I497" i="7"/>
  <c r="AI497" i="7"/>
  <c r="H497" i="7"/>
  <c r="V497" i="7"/>
  <c r="AA497" i="7"/>
  <c r="O497" i="7"/>
  <c r="J497" i="7"/>
  <c r="F497" i="7"/>
  <c r="G497" i="7"/>
  <c r="AJ497" i="7"/>
  <c r="K497" i="7"/>
  <c r="AB497" i="7"/>
  <c r="P497" i="7"/>
  <c r="AH497" i="7"/>
  <c r="Z497" i="7"/>
  <c r="AE497" i="7"/>
  <c r="D497" i="7"/>
  <c r="AG497" i="7"/>
  <c r="AM497" i="7"/>
  <c r="W497" i="7"/>
  <c r="O325" i="7" l="1"/>
  <c r="B362" i="7" a="1"/>
  <c r="B362" i="7" s="1"/>
  <c r="B360" i="7" a="1"/>
  <c r="B360" i="7" s="1"/>
  <c r="F78" i="7"/>
  <c r="F79" i="7" s="1"/>
  <c r="F277" i="7"/>
  <c r="F240" i="7"/>
  <c r="B497" i="7" a="1"/>
  <c r="B497" i="7" s="1"/>
  <c r="B496" i="7" a="1"/>
  <c r="B496" i="7" s="1"/>
  <c r="Q318" i="7"/>
  <c r="Q325" i="7" s="1"/>
  <c r="B499" i="7" a="1"/>
  <c r="B499" i="7" s="1"/>
  <c r="P454" i="7"/>
  <c r="AP359" i="7" l="1"/>
  <c r="AP367" i="7" s="1"/>
  <c r="AL359" i="7"/>
  <c r="AL367" i="7" s="1"/>
  <c r="AH359" i="7"/>
  <c r="AH367" i="7" s="1"/>
  <c r="AD359" i="7"/>
  <c r="AD367" i="7" s="1"/>
  <c r="Z359" i="7"/>
  <c r="Z367" i="7" s="1"/>
  <c r="Z241" i="7" s="1"/>
  <c r="Z242" i="7" s="1"/>
  <c r="Z270" i="7" s="1"/>
  <c r="Z272" i="7" s="1"/>
  <c r="V359" i="7"/>
  <c r="V367" i="7" s="1"/>
  <c r="V241" i="7" s="1"/>
  <c r="V242" i="7" s="1"/>
  <c r="V270" i="7" s="1"/>
  <c r="V272" i="7" s="1"/>
  <c r="R359" i="7"/>
  <c r="R367" i="7" s="1"/>
  <c r="R241" i="7" s="1"/>
  <c r="N359" i="7"/>
  <c r="N367" i="7" s="1"/>
  <c r="N241" i="7" s="1"/>
  <c r="J359" i="7"/>
  <c r="J367" i="7" s="1"/>
  <c r="J241" i="7" s="1"/>
  <c r="F359" i="7"/>
  <c r="F367" i="7" s="1"/>
  <c r="F241" i="7" s="1"/>
  <c r="F242" i="7" s="1"/>
  <c r="F270" i="7" s="1"/>
  <c r="F272" i="7" s="1"/>
  <c r="AJ359" i="7"/>
  <c r="AJ367" i="7" s="1"/>
  <c r="AO359" i="7"/>
  <c r="AO367" i="7" s="1"/>
  <c r="AK359" i="7"/>
  <c r="AK367" i="7" s="1"/>
  <c r="AG359" i="7"/>
  <c r="AG367" i="7" s="1"/>
  <c r="AC359" i="7"/>
  <c r="AC367" i="7" s="1"/>
  <c r="Y359" i="7"/>
  <c r="Y367" i="7" s="1"/>
  <c r="Y241" i="7" s="1"/>
  <c r="Y242" i="7" s="1"/>
  <c r="Y270" i="7" s="1"/>
  <c r="Y272" i="7" s="1"/>
  <c r="U359" i="7"/>
  <c r="U367" i="7" s="1"/>
  <c r="U241" i="7" s="1"/>
  <c r="U242" i="7" s="1"/>
  <c r="U270" i="7" s="1"/>
  <c r="U272" i="7" s="1"/>
  <c r="Q359" i="7"/>
  <c r="Q367" i="7" s="1"/>
  <c r="Q241" i="7" s="1"/>
  <c r="M359" i="7"/>
  <c r="M367" i="7" s="1"/>
  <c r="M241" i="7" s="1"/>
  <c r="I359" i="7"/>
  <c r="I367" i="7" s="1"/>
  <c r="I241" i="7" s="1"/>
  <c r="E359" i="7"/>
  <c r="E367" i="7" s="1"/>
  <c r="E241" i="7" s="1"/>
  <c r="E242" i="7" s="1"/>
  <c r="E270" i="7" s="1"/>
  <c r="E272" i="7" s="1"/>
  <c r="AN359" i="7"/>
  <c r="AN367" i="7" s="1"/>
  <c r="AF359" i="7"/>
  <c r="AF367" i="7" s="1"/>
  <c r="AB359" i="7"/>
  <c r="AB367" i="7" s="1"/>
  <c r="X359" i="7"/>
  <c r="X367" i="7" s="1"/>
  <c r="X241" i="7" s="1"/>
  <c r="X242" i="7" s="1"/>
  <c r="X270" i="7" s="1"/>
  <c r="X272" i="7" s="1"/>
  <c r="T359" i="7"/>
  <c r="T367" i="7" s="1"/>
  <c r="T241" i="7" s="1"/>
  <c r="P359" i="7"/>
  <c r="P367" i="7" s="1"/>
  <c r="P241" i="7" s="1"/>
  <c r="L359" i="7"/>
  <c r="L367" i="7" s="1"/>
  <c r="L241" i="7" s="1"/>
  <c r="H359" i="7"/>
  <c r="H367" i="7" s="1"/>
  <c r="H241" i="7" s="1"/>
  <c r="D359" i="7"/>
  <c r="D367" i="7" s="1"/>
  <c r="AM359" i="7"/>
  <c r="AM367" i="7" s="1"/>
  <c r="W359" i="7"/>
  <c r="W367" i="7" s="1"/>
  <c r="W241" i="7" s="1"/>
  <c r="W242" i="7" s="1"/>
  <c r="W270" i="7" s="1"/>
  <c r="W272" i="7" s="1"/>
  <c r="G359" i="7"/>
  <c r="G367" i="7" s="1"/>
  <c r="G241" i="7" s="1"/>
  <c r="K359" i="7"/>
  <c r="K367" i="7" s="1"/>
  <c r="K241" i="7" s="1"/>
  <c r="AI359" i="7"/>
  <c r="AI367" i="7" s="1"/>
  <c r="S359" i="7"/>
  <c r="S367" i="7" s="1"/>
  <c r="S241" i="7" s="1"/>
  <c r="C359" i="7"/>
  <c r="C367" i="7" s="1"/>
  <c r="AE359" i="7"/>
  <c r="AE367" i="7" s="1"/>
  <c r="O359" i="7"/>
  <c r="O367" i="7" s="1"/>
  <c r="O241" i="7" s="1"/>
  <c r="AA359" i="7"/>
  <c r="AA367" i="7" s="1"/>
  <c r="AA241" i="7" s="1"/>
  <c r="AA242" i="7" s="1"/>
  <c r="AA270" i="7" s="1"/>
  <c r="AA272" i="7" s="1"/>
  <c r="P461" i="7"/>
  <c r="C502" i="7" s="1"/>
  <c r="B502" i="7" s="1" a="1"/>
  <c r="B502" i="7" s="1"/>
  <c r="F118" i="7"/>
  <c r="F119" i="7" s="1"/>
  <c r="F124" i="7" s="1"/>
  <c r="F125" i="7" s="1"/>
  <c r="Q454" i="7"/>
  <c r="Q461" i="7" s="1"/>
  <c r="D241" i="7" l="1"/>
  <c r="D242" i="7" s="1"/>
  <c r="D270" i="7" s="1"/>
  <c r="D272" i="7" s="1"/>
  <c r="D137" i="7" s="1"/>
  <c r="B367" i="7" a="1"/>
  <c r="B367" i="7" s="1"/>
  <c r="Y279" i="7"/>
  <c r="Y137" i="7"/>
  <c r="V279" i="7"/>
  <c r="V137" i="7"/>
  <c r="U279" i="7"/>
  <c r="U137" i="7"/>
  <c r="C241" i="7"/>
  <c r="C242" i="7" s="1"/>
  <c r="C270" i="7" s="1"/>
  <c r="C272" i="7" s="1"/>
  <c r="E279" i="7"/>
  <c r="E137" i="7"/>
  <c r="F279" i="7"/>
  <c r="F137" i="7"/>
  <c r="C495" i="7"/>
  <c r="C503" i="7" s="1"/>
  <c r="AI495" i="7"/>
  <c r="AI503" i="7" s="1"/>
  <c r="AP495" i="7"/>
  <c r="AP503" i="7" s="1"/>
  <c r="I495" i="7"/>
  <c r="I503" i="7" s="1"/>
  <c r="I278" i="7" s="1"/>
  <c r="AJ495" i="7"/>
  <c r="AJ503" i="7" s="1"/>
  <c r="AC495" i="7"/>
  <c r="AC503" i="7" s="1"/>
  <c r="AG495" i="7"/>
  <c r="AG503" i="7" s="1"/>
  <c r="AM495" i="7"/>
  <c r="AM503" i="7" s="1"/>
  <c r="AK495" i="7"/>
  <c r="AK503" i="7" s="1"/>
  <c r="T495" i="7"/>
  <c r="T503" i="7" s="1"/>
  <c r="T278" i="7" s="1"/>
  <c r="D495" i="7"/>
  <c r="D503" i="7" s="1"/>
  <c r="D278" i="7" s="1"/>
  <c r="K495" i="7"/>
  <c r="K503" i="7" s="1"/>
  <c r="K278" i="7" s="1"/>
  <c r="AO495" i="7"/>
  <c r="AO503" i="7" s="1"/>
  <c r="L495" i="7"/>
  <c r="L503" i="7" s="1"/>
  <c r="L278" i="7" s="1"/>
  <c r="G495" i="7"/>
  <c r="G503" i="7" s="1"/>
  <c r="G278" i="7" s="1"/>
  <c r="AB495" i="7"/>
  <c r="AB503" i="7" s="1"/>
  <c r="AN495" i="7"/>
  <c r="AN503" i="7" s="1"/>
  <c r="S495" i="7"/>
  <c r="S503" i="7" s="1"/>
  <c r="S278" i="7" s="1"/>
  <c r="E495" i="7"/>
  <c r="E503" i="7" s="1"/>
  <c r="E278" i="7" s="1"/>
  <c r="P495" i="7"/>
  <c r="P503" i="7" s="1"/>
  <c r="P278" i="7" s="1"/>
  <c r="AD495" i="7"/>
  <c r="AD503" i="7" s="1"/>
  <c r="AE495" i="7"/>
  <c r="AE503" i="7" s="1"/>
  <c r="AL495" i="7"/>
  <c r="AL503" i="7" s="1"/>
  <c r="J495" i="7"/>
  <c r="J503" i="7" s="1"/>
  <c r="J278" i="7" s="1"/>
  <c r="H495" i="7"/>
  <c r="H503" i="7" s="1"/>
  <c r="H278" i="7" s="1"/>
  <c r="AF495" i="7"/>
  <c r="AF503" i="7" s="1"/>
  <c r="M495" i="7"/>
  <c r="M503" i="7" s="1"/>
  <c r="M278" i="7" s="1"/>
  <c r="AH495" i="7"/>
  <c r="AH503" i="7" s="1"/>
  <c r="W495" i="7"/>
  <c r="W503" i="7" s="1"/>
  <c r="W278" i="7" s="1"/>
  <c r="U495" i="7"/>
  <c r="U503" i="7" s="1"/>
  <c r="U278" i="7" s="1"/>
  <c r="Z495" i="7"/>
  <c r="Z503" i="7" s="1"/>
  <c r="Z278" i="7" s="1"/>
  <c r="O495" i="7"/>
  <c r="O503" i="7" s="1"/>
  <c r="O278" i="7" s="1"/>
  <c r="R495" i="7"/>
  <c r="R503" i="7" s="1"/>
  <c r="R278" i="7" s="1"/>
  <c r="Q495" i="7"/>
  <c r="Q503" i="7" s="1"/>
  <c r="Q278" i="7" s="1"/>
  <c r="AA495" i="7"/>
  <c r="AA503" i="7" s="1"/>
  <c r="AA278" i="7" s="1"/>
  <c r="F495" i="7"/>
  <c r="F503" i="7" s="1"/>
  <c r="F278" i="7" s="1"/>
  <c r="X495" i="7"/>
  <c r="X503" i="7" s="1"/>
  <c r="X278" i="7" s="1"/>
  <c r="Y495" i="7"/>
  <c r="Y503" i="7" s="1"/>
  <c r="Y278" i="7" s="1"/>
  <c r="N495" i="7"/>
  <c r="N503" i="7" s="1"/>
  <c r="N278" i="7" s="1"/>
  <c r="V495" i="7"/>
  <c r="V503" i="7" s="1"/>
  <c r="V278" i="7" s="1"/>
  <c r="W279" i="7"/>
  <c r="W137" i="7"/>
  <c r="X279" i="7"/>
  <c r="X137" i="7"/>
  <c r="Z279" i="7"/>
  <c r="Z137" i="7"/>
  <c r="AA279" i="7"/>
  <c r="AA137" i="7"/>
  <c r="D279" i="7" l="1"/>
  <c r="D282" i="7" s="1"/>
  <c r="D310" i="7" s="1"/>
  <c r="Y282" i="7"/>
  <c r="Y310" i="7" s="1"/>
  <c r="U282" i="7"/>
  <c r="U310" i="7" s="1"/>
  <c r="V282" i="7"/>
  <c r="V310" i="7" s="1"/>
  <c r="E282" i="7"/>
  <c r="E310" i="7" s="1"/>
  <c r="E312" i="7" s="1"/>
  <c r="E150" i="7" s="1"/>
  <c r="F282" i="7"/>
  <c r="F310" i="7" s="1"/>
  <c r="F312" i="7" s="1"/>
  <c r="F150" i="7" s="1"/>
  <c r="G240" i="7"/>
  <c r="G242" i="7" s="1"/>
  <c r="G270" i="7" s="1"/>
  <c r="G272" i="7" s="1"/>
  <c r="G78" i="7"/>
  <c r="G79" i="7" s="1"/>
  <c r="G277" i="7"/>
  <c r="X282" i="7"/>
  <c r="X310" i="7" s="1"/>
  <c r="W282" i="7"/>
  <c r="W310" i="7" s="1"/>
  <c r="C279" i="7"/>
  <c r="C137" i="7"/>
  <c r="B495" i="7" a="1"/>
  <c r="B495" i="7" s="1"/>
  <c r="AA282" i="7"/>
  <c r="AA310" i="7" s="1"/>
  <c r="Z282" i="7"/>
  <c r="Z310" i="7" s="1"/>
  <c r="AA312" i="7" l="1"/>
  <c r="AA150" i="7" s="1"/>
  <c r="W312" i="7"/>
  <c r="W150" i="7" s="1"/>
  <c r="V312" i="7"/>
  <c r="V150" i="7" s="1"/>
  <c r="D312" i="7"/>
  <c r="D150" i="7" s="1"/>
  <c r="X312" i="7"/>
  <c r="X150" i="7" s="1"/>
  <c r="U312" i="7"/>
  <c r="U150" i="7" s="1"/>
  <c r="Z312" i="7"/>
  <c r="Z150" i="7" s="1"/>
  <c r="Y312" i="7"/>
  <c r="Y150" i="7" s="1"/>
  <c r="F138" i="7"/>
  <c r="F139" i="7" s="1"/>
  <c r="F140" i="7" s="1"/>
  <c r="E138" i="7"/>
  <c r="E139" i="7" s="1"/>
  <c r="E140" i="7" s="1"/>
  <c r="B503" i="7" a="1"/>
  <c r="B503" i="7" s="1"/>
  <c r="C278" i="7"/>
  <c r="C282" i="7" s="1"/>
  <c r="C310" i="7" s="1"/>
  <c r="G118" i="7"/>
  <c r="G119" i="7" s="1"/>
  <c r="G124" i="7" s="1"/>
  <c r="G125" i="7" s="1"/>
  <c r="G137" i="7"/>
  <c r="G279" i="7"/>
  <c r="G282" i="7" s="1"/>
  <c r="G310" i="7" s="1"/>
  <c r="V138" i="7" l="1"/>
  <c r="V139" i="7" s="1"/>
  <c r="V140" i="7" s="1"/>
  <c r="W138" i="7"/>
  <c r="W139" i="7" s="1"/>
  <c r="W140" i="7" s="1"/>
  <c r="X138" i="7"/>
  <c r="X139" i="7" s="1"/>
  <c r="X140" i="7" s="1"/>
  <c r="D138" i="7"/>
  <c r="D139" i="7" s="1"/>
  <c r="D140" i="7" s="1"/>
  <c r="AA138" i="7"/>
  <c r="AA139" i="7" s="1"/>
  <c r="AA140" i="7" s="1"/>
  <c r="Z138" i="7"/>
  <c r="Z139" i="7" s="1"/>
  <c r="Z140" i="7" s="1"/>
  <c r="Y138" i="7"/>
  <c r="Y139" i="7" s="1"/>
  <c r="Y140" i="7" s="1"/>
  <c r="U138" i="7"/>
  <c r="U139" i="7" s="1"/>
  <c r="U140" i="7" s="1"/>
  <c r="G312" i="7"/>
  <c r="G150" i="7" s="1"/>
  <c r="C312" i="7"/>
  <c r="C150" i="7" s="1"/>
  <c r="C138" i="7" l="1"/>
  <c r="C139" i="7" s="1"/>
  <c r="C140" i="7" s="1"/>
  <c r="G138" i="7"/>
  <c r="G139" i="7" s="1"/>
  <c r="G140" i="7" s="1"/>
  <c r="H277" i="7"/>
  <c r="H78" i="7"/>
  <c r="H79" i="7" s="1"/>
  <c r="H240" i="7"/>
  <c r="H242" i="7" s="1"/>
  <c r="H270" i="7" s="1"/>
  <c r="H272" i="7" s="1"/>
  <c r="C144" i="7" l="1"/>
  <c r="C145" i="7" s="1"/>
  <c r="E144" i="7"/>
  <c r="F144" i="7"/>
  <c r="D144" i="7"/>
  <c r="G144" i="7"/>
  <c r="H118" i="7"/>
  <c r="H119" i="7" s="1"/>
  <c r="H124" i="7" s="1"/>
  <c r="H125" i="7" s="1"/>
  <c r="H279" i="7"/>
  <c r="H282" i="7" s="1"/>
  <c r="H310" i="7" s="1"/>
  <c r="H137" i="7"/>
  <c r="F145" i="7" l="1"/>
  <c r="G145" i="7"/>
  <c r="D145" i="7"/>
  <c r="E145" i="7"/>
  <c r="H312" i="7"/>
  <c r="H150" i="7" s="1"/>
  <c r="H138" i="7" l="1"/>
  <c r="H139" i="7" s="1"/>
  <c r="H140" i="7" s="1"/>
  <c r="I277" i="7"/>
  <c r="I78" i="7"/>
  <c r="I79" i="7" s="1"/>
  <c r="I240" i="7"/>
  <c r="I242" i="7" s="1"/>
  <c r="I270" i="7" s="1"/>
  <c r="I272" i="7" s="1"/>
  <c r="H144" i="7" l="1"/>
  <c r="H145" i="7" s="1"/>
  <c r="I279" i="7"/>
  <c r="I282" i="7" s="1"/>
  <c r="I310" i="7" s="1"/>
  <c r="I137" i="7"/>
  <c r="I118" i="7"/>
  <c r="I119" i="7" s="1"/>
  <c r="I124" i="7" s="1"/>
  <c r="I125" i="7" s="1"/>
  <c r="I312" i="7" l="1"/>
  <c r="I150" i="7" s="1"/>
  <c r="I138" i="7" l="1"/>
  <c r="I139" i="7" s="1"/>
  <c r="I140" i="7" s="1"/>
  <c r="J78" i="7"/>
  <c r="J79" i="7" s="1"/>
  <c r="J277" i="7"/>
  <c r="J240" i="7"/>
  <c r="J242" i="7" s="1"/>
  <c r="J270" i="7" s="1"/>
  <c r="J272" i="7" s="1"/>
  <c r="I144" i="7" l="1"/>
  <c r="I145" i="7" s="1"/>
  <c r="J118" i="7"/>
  <c r="J119" i="7" s="1"/>
  <c r="J124" i="7" s="1"/>
  <c r="J125" i="7" s="1"/>
  <c r="J279" i="7"/>
  <c r="J282" i="7" s="1"/>
  <c r="J310" i="7" s="1"/>
  <c r="J137" i="7"/>
  <c r="J312" i="7" l="1"/>
  <c r="J150" i="7" s="1"/>
  <c r="J138" i="7" l="1"/>
  <c r="J139" i="7" s="1"/>
  <c r="J140" i="7" s="1"/>
  <c r="K240" i="7"/>
  <c r="K242" i="7" s="1"/>
  <c r="K270" i="7" s="1"/>
  <c r="K272" i="7" s="1"/>
  <c r="K277" i="7"/>
  <c r="K78" i="7"/>
  <c r="K79" i="7" s="1"/>
  <c r="J144" i="7" l="1"/>
  <c r="J145" i="7" s="1"/>
  <c r="K279" i="7"/>
  <c r="K282" i="7" s="1"/>
  <c r="K310" i="7" s="1"/>
  <c r="K137" i="7"/>
  <c r="K118" i="7"/>
  <c r="K119" i="7" s="1"/>
  <c r="K124" i="7" s="1"/>
  <c r="K125" i="7" s="1"/>
  <c r="K312" i="7" l="1"/>
  <c r="K150" i="7" s="1"/>
  <c r="K138" i="7" l="1"/>
  <c r="K139" i="7" s="1"/>
  <c r="K140" i="7" s="1"/>
  <c r="L277" i="7"/>
  <c r="L240" i="7"/>
  <c r="L242" i="7" s="1"/>
  <c r="L270" i="7" s="1"/>
  <c r="L272" i="7" s="1"/>
  <c r="L78" i="7"/>
  <c r="L79" i="7" s="1"/>
  <c r="K144" i="7" l="1"/>
  <c r="K145" i="7" s="1"/>
  <c r="L137" i="7"/>
  <c r="L279" i="7"/>
  <c r="L282" i="7" s="1"/>
  <c r="L310" i="7" s="1"/>
  <c r="L118" i="7"/>
  <c r="L119" i="7" s="1"/>
  <c r="L124" i="7" s="1"/>
  <c r="L125" i="7" s="1"/>
  <c r="L312" i="7" l="1"/>
  <c r="L150" i="7" s="1"/>
  <c r="L138" i="7" l="1"/>
  <c r="L139" i="7" s="1"/>
  <c r="L140" i="7" s="1"/>
  <c r="M78" i="7"/>
  <c r="M79" i="7" s="1"/>
  <c r="M240" i="7"/>
  <c r="M242" i="7" s="1"/>
  <c r="M270" i="7" s="1"/>
  <c r="M272" i="7" s="1"/>
  <c r="M277" i="7"/>
  <c r="L144" i="7" l="1"/>
  <c r="L145" i="7" s="1"/>
  <c r="M279" i="7"/>
  <c r="M282" i="7" s="1"/>
  <c r="M310" i="7" s="1"/>
  <c r="M137" i="7"/>
  <c r="M118" i="7"/>
  <c r="M119" i="7" s="1"/>
  <c r="M124" i="7" s="1"/>
  <c r="M125" i="7" s="1"/>
  <c r="M312" i="7" l="1"/>
  <c r="M150" i="7" s="1"/>
  <c r="M138" i="7" l="1"/>
  <c r="M139" i="7" s="1"/>
  <c r="M140" i="7" s="1"/>
  <c r="N240" i="7"/>
  <c r="N242" i="7" s="1"/>
  <c r="N270" i="7" s="1"/>
  <c r="N272" i="7" s="1"/>
  <c r="N78" i="7"/>
  <c r="N79" i="7" s="1"/>
  <c r="N277" i="7"/>
  <c r="M144" i="7" l="1"/>
  <c r="M145" i="7" s="1"/>
  <c r="N279" i="7"/>
  <c r="N282" i="7" s="1"/>
  <c r="N310" i="7" s="1"/>
  <c r="N137" i="7"/>
  <c r="N118" i="7"/>
  <c r="N119" i="7" s="1"/>
  <c r="N124" i="7" s="1"/>
  <c r="N125" i="7" s="1"/>
  <c r="N312" i="7" l="1"/>
  <c r="N150" i="7" s="1"/>
  <c r="N138" i="7" l="1"/>
  <c r="N139" i="7" s="1"/>
  <c r="N140" i="7" s="1"/>
  <c r="O78" i="7"/>
  <c r="O79" i="7" s="1"/>
  <c r="O277" i="7"/>
  <c r="O240" i="7"/>
  <c r="O242" i="7" s="1"/>
  <c r="O270" i="7" s="1"/>
  <c r="O272" i="7" s="1"/>
  <c r="N144" i="7" l="1"/>
  <c r="N145" i="7" s="1"/>
  <c r="O118" i="7"/>
  <c r="O119" i="7" s="1"/>
  <c r="O124" i="7" s="1"/>
  <c r="O125" i="7" s="1"/>
  <c r="O279" i="7"/>
  <c r="O282" i="7" s="1"/>
  <c r="O310" i="7" s="1"/>
  <c r="O137" i="7"/>
  <c r="O312" i="7" l="1"/>
  <c r="O150" i="7" s="1"/>
  <c r="O138" i="7" l="1"/>
  <c r="O139" i="7" s="1"/>
  <c r="O140" i="7" s="1"/>
  <c r="P78" i="7"/>
  <c r="P79" i="7" s="1"/>
  <c r="P277" i="7"/>
  <c r="P240" i="7"/>
  <c r="P242" i="7" s="1"/>
  <c r="P270" i="7" s="1"/>
  <c r="P272" i="7" s="1"/>
  <c r="O144" i="7" l="1"/>
  <c r="O145" i="7" s="1"/>
  <c r="P118" i="7"/>
  <c r="P119" i="7" s="1"/>
  <c r="P124" i="7" s="1"/>
  <c r="P125" i="7" s="1"/>
  <c r="P279" i="7"/>
  <c r="P282" i="7" s="1"/>
  <c r="P310" i="7" s="1"/>
  <c r="P137" i="7"/>
  <c r="P312" i="7" l="1"/>
  <c r="P150" i="7" s="1"/>
  <c r="P138" i="7" l="1"/>
  <c r="P139" i="7" s="1"/>
  <c r="P140" i="7" s="1"/>
  <c r="Q78" i="7"/>
  <c r="Q79" i="7" s="1"/>
  <c r="Q277" i="7"/>
  <c r="Q240" i="7"/>
  <c r="Q242" i="7" s="1"/>
  <c r="Q270" i="7" s="1"/>
  <c r="Q272" i="7" s="1"/>
  <c r="P144" i="7" l="1"/>
  <c r="P145" i="7" s="1"/>
  <c r="Q118" i="7"/>
  <c r="Q119" i="7" s="1"/>
  <c r="Q124" i="7" s="1"/>
  <c r="Q125" i="7" s="1"/>
  <c r="Q279" i="7"/>
  <c r="Q282" i="7" s="1"/>
  <c r="Q310" i="7" s="1"/>
  <c r="Q137" i="7"/>
  <c r="Q312" i="7" l="1"/>
  <c r="Q150" i="7" s="1"/>
  <c r="Q138" i="7" l="1"/>
  <c r="Q139" i="7" s="1"/>
  <c r="Q140" i="7" s="1"/>
  <c r="R240" i="7"/>
  <c r="R242" i="7" s="1"/>
  <c r="R270" i="7" s="1"/>
  <c r="R272" i="7" s="1"/>
  <c r="R277" i="7"/>
  <c r="R78" i="7"/>
  <c r="R79" i="7" s="1"/>
  <c r="Q144" i="7" l="1"/>
  <c r="Q145" i="7" s="1"/>
  <c r="R137" i="7"/>
  <c r="R279" i="7"/>
  <c r="R282" i="7" s="1"/>
  <c r="R310" i="7" s="1"/>
  <c r="R118" i="7"/>
  <c r="R119" i="7" s="1"/>
  <c r="R124" i="7" s="1"/>
  <c r="R125" i="7" s="1"/>
  <c r="R312" i="7" l="1"/>
  <c r="R150" i="7" s="1"/>
  <c r="R138" i="7" l="1"/>
  <c r="R139" i="7" s="1"/>
  <c r="R140" i="7" s="1"/>
  <c r="S78" i="7"/>
  <c r="S79" i="7" s="1"/>
  <c r="S277" i="7"/>
  <c r="S240" i="7"/>
  <c r="S242" i="7" s="1"/>
  <c r="S270" i="7" s="1"/>
  <c r="S272" i="7" s="1"/>
  <c r="R144" i="7" l="1"/>
  <c r="R145" i="7" s="1"/>
  <c r="S118" i="7"/>
  <c r="S119" i="7" s="1"/>
  <c r="S124" i="7" s="1"/>
  <c r="S125" i="7" s="1"/>
  <c r="S279" i="7"/>
  <c r="S282" i="7" s="1"/>
  <c r="S310" i="7" s="1"/>
  <c r="S137" i="7"/>
  <c r="S312" i="7" l="1"/>
  <c r="S150" i="7" s="1"/>
  <c r="S138" i="7" l="1"/>
  <c r="S139" i="7" s="1"/>
  <c r="S140" i="7" s="1"/>
  <c r="T78" i="7"/>
  <c r="T79" i="7" s="1"/>
  <c r="T240" i="7"/>
  <c r="T242" i="7" s="1"/>
  <c r="T270" i="7" s="1"/>
  <c r="T272" i="7" s="1"/>
  <c r="T277" i="7"/>
  <c r="S144" i="7" l="1"/>
  <c r="S145" i="7" s="1"/>
  <c r="T118" i="7"/>
  <c r="T119" i="7" s="1"/>
  <c r="T124" i="7" s="1"/>
  <c r="T125" i="7" s="1"/>
  <c r="T279" i="7"/>
  <c r="T282" i="7" s="1"/>
  <c r="T310" i="7" s="1"/>
  <c r="T137" i="7"/>
  <c r="T312" i="7" l="1"/>
  <c r="T150" i="7" s="1"/>
  <c r="T138" i="7" l="1"/>
  <c r="T139" i="7" s="1"/>
  <c r="T140" i="7" s="1"/>
  <c r="B147" i="7" s="1"/>
  <c r="B153" i="7"/>
  <c r="B155" i="7" s="1"/>
  <c r="F9" i="1" s="1"/>
  <c r="AN144" i="7" l="1"/>
  <c r="AD144" i="7"/>
  <c r="AH144" i="7"/>
  <c r="AG144" i="7"/>
  <c r="AI144" i="7"/>
  <c r="AK144" i="7"/>
  <c r="AA144" i="7"/>
  <c r="AO144" i="7"/>
  <c r="V144" i="7"/>
  <c r="AF144" i="7"/>
  <c r="Z144" i="7"/>
  <c r="AM144" i="7"/>
  <c r="AE144" i="7"/>
  <c r="T144" i="7"/>
  <c r="T145" i="7" s="1"/>
  <c r="AL144" i="7"/>
  <c r="AC144" i="7"/>
  <c r="AB144" i="7"/>
  <c r="W144" i="7"/>
  <c r="AJ144" i="7"/>
  <c r="AP144" i="7"/>
  <c r="F11" i="1" s="1"/>
  <c r="Y144" i="7"/>
  <c r="X144" i="7"/>
  <c r="U144" i="7"/>
  <c r="F10" i="1"/>
  <c r="AE145" i="7" l="1"/>
  <c r="U145" i="7"/>
  <c r="AD145" i="7"/>
  <c r="AN145" i="7"/>
  <c r="Z145" i="7"/>
  <c r="AB145" i="7"/>
  <c r="AI145" i="7"/>
  <c r="AM145" i="7"/>
  <c r="AK145" i="7"/>
  <c r="AA145" i="7"/>
  <c r="W145" i="7"/>
  <c r="X145" i="7"/>
  <c r="V145" i="7"/>
  <c r="AL145" i="7"/>
  <c r="Y145" i="7"/>
  <c r="AG145" i="7"/>
  <c r="AP145" i="7"/>
  <c r="AC145" i="7"/>
  <c r="AH145" i="7"/>
  <c r="AJ145" i="7"/>
  <c r="AO145" i="7"/>
  <c r="AF145" i="7"/>
</calcChain>
</file>

<file path=xl/sharedStrings.xml><?xml version="1.0" encoding="utf-8"?>
<sst xmlns="http://schemas.openxmlformats.org/spreadsheetml/2006/main" count="825" uniqueCount="459">
  <si>
    <t>Property Tax</t>
  </si>
  <si>
    <t>Operating Year</t>
  </si>
  <si>
    <t>Investment Tax Credit</t>
  </si>
  <si>
    <t>Amount</t>
  </si>
  <si>
    <t>Federal</t>
  </si>
  <si>
    <t>State</t>
  </si>
  <si>
    <t>Production Tax Credit</t>
  </si>
  <si>
    <t>%</t>
  </si>
  <si>
    <t>Maximum</t>
  </si>
  <si>
    <t>Amount ($/kWh)</t>
  </si>
  <si>
    <t>Capacity (DC kW)</t>
  </si>
  <si>
    <t>Fixed Cost ($/DC kW-yr)</t>
  </si>
  <si>
    <t>Total</t>
  </si>
  <si>
    <t>Generation (AC-MWh)</t>
  </si>
  <si>
    <t>Variable Cost ($/AC-MWh)</t>
  </si>
  <si>
    <t>Investment Based Incentive (IBI)</t>
  </si>
  <si>
    <t>Yes</t>
  </si>
  <si>
    <t>No</t>
  </si>
  <si>
    <t>Total Expenses</t>
  </si>
  <si>
    <t>Production Based Incentive (included if available for debt service)</t>
  </si>
  <si>
    <t>Total PBI</t>
  </si>
  <si>
    <t>Summary</t>
  </si>
  <si>
    <t>Debt</t>
  </si>
  <si>
    <t>Funding</t>
  </si>
  <si>
    <t>Repayment</t>
  </si>
  <si>
    <t>Principal</t>
  </si>
  <si>
    <t>Interest</t>
  </si>
  <si>
    <t>Total P&amp;I</t>
  </si>
  <si>
    <t>Taxes</t>
  </si>
  <si>
    <t>EBITDA</t>
  </si>
  <si>
    <t>Less: Interest Payment</t>
  </si>
  <si>
    <t>Taxable Income Prior to Incentives</t>
  </si>
  <si>
    <t>Federal Income Taxes</t>
  </si>
  <si>
    <t>Less: Tax Depreciation</t>
  </si>
  <si>
    <t>Production Based Incentive (PBI)</t>
  </si>
  <si>
    <t>Incentive ($/kWh)</t>
  </si>
  <si>
    <t>Generation (kWh)</t>
  </si>
  <si>
    <t>Capacity Based Incentive (CBI)</t>
  </si>
  <si>
    <t>Plus: Interest Earned</t>
  </si>
  <si>
    <t>State Tax Benefit/(Liability)</t>
  </si>
  <si>
    <t>Total Taxable Incentives</t>
  </si>
  <si>
    <t>Taxable Income Including Incentives</t>
  </si>
  <si>
    <t>State Income Taxes</t>
  </si>
  <si>
    <t>Insurance</t>
  </si>
  <si>
    <t>5-yr MACRS</t>
  </si>
  <si>
    <t>15-yr MACRS</t>
  </si>
  <si>
    <t>5-yr SL</t>
  </si>
  <si>
    <t>15-yr SL</t>
  </si>
  <si>
    <t>20-yr SL</t>
  </si>
  <si>
    <t>39-yr SL</t>
  </si>
  <si>
    <t>Salvage Value</t>
  </si>
  <si>
    <t>Gross Amount Allocated</t>
  </si>
  <si>
    <t>Total Basis Reduction</t>
  </si>
  <si>
    <t>Reduction: IBI</t>
  </si>
  <si>
    <t>Reduction: CBI</t>
  </si>
  <si>
    <t>% of Total Depreciable Basis</t>
  </si>
  <si>
    <t>Depreciable Basis Prior to ITC</t>
  </si>
  <si>
    <t>Depreciable Basis After ITC Reduction</t>
  </si>
  <si>
    <t>Applicable %</t>
  </si>
  <si>
    <t>State ITC</t>
  </si>
  <si>
    <t>ITC Qualifying Costs</t>
  </si>
  <si>
    <t>ITC Amount</t>
  </si>
  <si>
    <t>% of ITC Qualifying Costs</t>
  </si>
  <si>
    <t>ITC Basis Disallowance</t>
  </si>
  <si>
    <t>Depreciable Basis Incentive Reductions</t>
  </si>
  <si>
    <t>ITC as % of Project Cost</t>
  </si>
  <si>
    <t>ITC as Fixed Amount</t>
  </si>
  <si>
    <t>ITC Reduction: State</t>
  </si>
  <si>
    <t>ITC Reduction: Federal</t>
  </si>
  <si>
    <t>Production Tax Credit (PTC)</t>
  </si>
  <si>
    <t>Production (MWh)</t>
  </si>
  <si>
    <t>Cash Flows from Investing Activities</t>
  </si>
  <si>
    <t>Cash Flows from Financing Activities</t>
  </si>
  <si>
    <t>Reserve Accounts</t>
  </si>
  <si>
    <t>Funding (through operations)</t>
  </si>
  <si>
    <t>Major Equipment Replacement Depreciation</t>
  </si>
  <si>
    <t>Timing</t>
  </si>
  <si>
    <t>Depreciation Schedule Selected</t>
  </si>
  <si>
    <t>Year</t>
  </si>
  <si>
    <t>Depreciation Percent</t>
  </si>
  <si>
    <t>Depreciation Amount</t>
  </si>
  <si>
    <t>Tax Benefit/(Liability)</t>
  </si>
  <si>
    <t>Federal Tax Benefit/(Liability)</t>
  </si>
  <si>
    <t>State Depreciation Amounts</t>
  </si>
  <si>
    <t>Federal Depreciation Amounts</t>
  </si>
  <si>
    <t>Total Revenue</t>
  </si>
  <si>
    <t>Cash Flow: Project</t>
  </si>
  <si>
    <t>KEY</t>
  </si>
  <si>
    <t>First Year Bonus Depreciation</t>
  </si>
  <si>
    <t>Depreciable Basis After Bonus Reduction</t>
  </si>
  <si>
    <t>Major Equipment Replacement 1</t>
  </si>
  <si>
    <t>Major Equipment Replacement - 2</t>
  </si>
  <si>
    <t>Major Equipment Replacement - 3</t>
  </si>
  <si>
    <t>Major Equipment Replacement 2</t>
  </si>
  <si>
    <t>Major Equipment Replacement 3</t>
  </si>
  <si>
    <t>http://www.irs.gov/pub/irs-pdf/p946.pdf</t>
  </si>
  <si>
    <t>Depreciation &amp; ITC</t>
  </si>
  <si>
    <t>State Depreciation &amp; ITC</t>
  </si>
  <si>
    <t>Federal Depreciation &amp; ITC</t>
  </si>
  <si>
    <t>State PTC</t>
  </si>
  <si>
    <t>SYSTEM COSTS</t>
  </si>
  <si>
    <t>SYSTEM DESIGN</t>
  </si>
  <si>
    <t>FINANCIAL PARAMETERS</t>
  </si>
  <si>
    <t>Analysis Parameters</t>
  </si>
  <si>
    <t>Tax and Insurance Rates</t>
  </si>
  <si>
    <t>Federal income tax rate (%/year)</t>
  </si>
  <si>
    <t>State income tax rate (%/year)</t>
  </si>
  <si>
    <t>Insurance rate (annual, % of installed cost)</t>
  </si>
  <si>
    <t>Analysis period (years, 40 max)</t>
  </si>
  <si>
    <t>Inflation rate (%/year)</t>
  </si>
  <si>
    <t>Nominal discount rate (%/year)</t>
  </si>
  <si>
    <t>Real discount rate (%/year)</t>
  </si>
  <si>
    <t>Assessed percentage (% of total installed cost)</t>
  </si>
  <si>
    <t>Annual decline (%/year)</t>
  </si>
  <si>
    <t>Assesed value ($)</t>
  </si>
  <si>
    <t>Property tax rate (%/year)</t>
  </si>
  <si>
    <t>Property tax net assessed value</t>
  </si>
  <si>
    <t>O&amp;M production-based expense</t>
  </si>
  <si>
    <t>O&amp;M capacity-based expense</t>
  </si>
  <si>
    <t>PROJECT TERM DEBT</t>
  </si>
  <si>
    <t>Tenor (years)</t>
  </si>
  <si>
    <t>Annual all-in interest rate (%)</t>
  </si>
  <si>
    <t>Debt closing costs ($)</t>
  </si>
  <si>
    <t>Up-front fee (% of total debt)</t>
  </si>
  <si>
    <t>COST OF ACQUIRING FINANCING</t>
  </si>
  <si>
    <t>Financing cost ($)</t>
  </si>
  <si>
    <t>Loan 1</t>
  </si>
  <si>
    <t>Loan 2</t>
  </si>
  <si>
    <t>Loan 3</t>
  </si>
  <si>
    <t>Loan 4</t>
  </si>
  <si>
    <t>Loan 5</t>
  </si>
  <si>
    <t>Percent of installed cost</t>
  </si>
  <si>
    <t>Up-front fee (% of principal)</t>
  </si>
  <si>
    <t>Months prior to operation</t>
  </si>
  <si>
    <t>Annual interest rate (%)</t>
  </si>
  <si>
    <t>Total construction financing cost</t>
  </si>
  <si>
    <t>Totals:</t>
  </si>
  <si>
    <t>CONSTRUCTION FINANCING</t>
  </si>
  <si>
    <t>RESERVE ACCOUNTS</t>
  </si>
  <si>
    <t>Interest on reserves (%/year)</t>
  </si>
  <si>
    <t>Debt service reserve account (months of P&amp;I payments)</t>
  </si>
  <si>
    <t>Major equipment replacement reserve accounts</t>
  </si>
  <si>
    <t>Replacement  reserve 1</t>
  </si>
  <si>
    <t>Replacement  reserve 3</t>
  </si>
  <si>
    <t>Replacement  reserve 2</t>
  </si>
  <si>
    <t>Year 1 dollars</t>
  </si>
  <si>
    <t>Replacement frequency (years)</t>
  </si>
  <si>
    <t>Depreciation treatment for replacement reserves</t>
  </si>
  <si>
    <t>Working capital reserve (months of operating costs)</t>
  </si>
  <si>
    <t>TAX CREDITS</t>
  </si>
  <si>
    <t>DIRECT CASH INCENTIVES</t>
  </si>
  <si>
    <t>As fixed amount</t>
  </si>
  <si>
    <t>Federal ($)</t>
  </si>
  <si>
    <t>State ($)</t>
  </si>
  <si>
    <t>Federal (% of total installed cost)</t>
  </si>
  <si>
    <t>State (% of total installed cost)</t>
  </si>
  <si>
    <t>As percentage</t>
  </si>
  <si>
    <t>Sales tax (% of total direct cost)</t>
  </si>
  <si>
    <t>Total installed cost ($)</t>
  </si>
  <si>
    <t>OPERATION AND MAINTENANCE COSTS</t>
  </si>
  <si>
    <t>Fixed annual cost ($/yr)</t>
  </si>
  <si>
    <t>Variable cost by generation ($/MWh)</t>
  </si>
  <si>
    <t>Utility ($)</t>
  </si>
  <si>
    <t>Other ($)</t>
  </si>
  <si>
    <t>Utility (% of total installed cost)</t>
  </si>
  <si>
    <t>Other (% of total installed cost)</t>
  </si>
  <si>
    <t>Federal ($/W)</t>
  </si>
  <si>
    <t>State ($/W)</t>
  </si>
  <si>
    <t>Utility ($/W)</t>
  </si>
  <si>
    <t>Other ($/W)</t>
  </si>
  <si>
    <t>Amount ($/W)</t>
  </si>
  <si>
    <t>Federal ($/kWh)</t>
  </si>
  <si>
    <t>State ($/kWh)</t>
  </si>
  <si>
    <t>Utility ($/kWh)</t>
  </si>
  <si>
    <t>Other ($/kWh)</t>
  </si>
  <si>
    <t>Maximum ($)</t>
  </si>
  <si>
    <t>Classes</t>
  </si>
  <si>
    <t>DEPRECIATION</t>
  </si>
  <si>
    <t>Calculated</t>
  </si>
  <si>
    <t>Input from SAM</t>
  </si>
  <si>
    <t>End of analysis period value ($)</t>
  </si>
  <si>
    <t>Net salvage value (% of total installed cost)</t>
  </si>
  <si>
    <t>Total construction financing cost ($)</t>
  </si>
  <si>
    <t>Escalation (% above inflation)</t>
  </si>
  <si>
    <t>Utility</t>
  </si>
  <si>
    <t>Other</t>
  </si>
  <si>
    <t>Taxable Income before Incentives</t>
  </si>
  <si>
    <t>Taxable Income after Incentives</t>
  </si>
  <si>
    <t>For additional information on depreciation schedules, see IRS publication 946.</t>
  </si>
  <si>
    <t>Depreciation Percent (%)</t>
  </si>
  <si>
    <t>Plus: PBI (if not included above)</t>
  </si>
  <si>
    <t>Principal payment</t>
  </si>
  <si>
    <t>Interest payment</t>
  </si>
  <si>
    <t>Replacement cost ($/W)</t>
  </si>
  <si>
    <t>Nameplate capacity (kW)</t>
  </si>
  <si>
    <t>Non-depreciable</t>
  </si>
  <si>
    <t>Capital Costs</t>
  </si>
  <si>
    <t>Total installed cost</t>
  </si>
  <si>
    <t>Construction financing</t>
  </si>
  <si>
    <t xml:space="preserve">Reserve Accounts (Increase)/Decrease </t>
  </si>
  <si>
    <t>NPV ($)</t>
  </si>
  <si>
    <t>Equity ($)</t>
  </si>
  <si>
    <t>NPV of annual generation (kWh)</t>
  </si>
  <si>
    <t>NPV of annual costs ($)</t>
  </si>
  <si>
    <t>Annual costs ($)</t>
  </si>
  <si>
    <t>Annual generation (kWh)</t>
  </si>
  <si>
    <t>Total purchase of property</t>
  </si>
  <si>
    <t>Cumulative after-tax IRR (%)</t>
  </si>
  <si>
    <t>Incentive Amounts</t>
  </si>
  <si>
    <t>NPV of after-tax returns</t>
  </si>
  <si>
    <t>Escalation (%/year)</t>
  </si>
  <si>
    <t>Amount ($)</t>
  </si>
  <si>
    <t>Term (years)</t>
  </si>
  <si>
    <t>Allocations (%)</t>
  </si>
  <si>
    <t>CONSTRUCTION FINANCING CALCULATION (provided here for reference, only total financing cost above is input to cash flow)</t>
  </si>
  <si>
    <t>Debt principal payment</t>
  </si>
  <si>
    <t>Issuance of equity</t>
  </si>
  <si>
    <t>Incentives and size of debt</t>
  </si>
  <si>
    <t>Size of debt</t>
  </si>
  <si>
    <t>Depreciation Schedules (Half Year)</t>
  </si>
  <si>
    <t>Operation and maintenance (O&amp;M)</t>
  </si>
  <si>
    <t>Fixed</t>
  </si>
  <si>
    <t>Capacity</t>
  </si>
  <si>
    <t>Variable</t>
  </si>
  <si>
    <t>Biomass feedstock (Biopower only)</t>
  </si>
  <si>
    <t>Coal feedstock (Biopower only)</t>
  </si>
  <si>
    <t>Summary table</t>
  </si>
  <si>
    <t>IRR at end of project (%)</t>
  </si>
  <si>
    <t>Avail. for debt svc.</t>
  </si>
  <si>
    <t>Federal taxable</t>
  </si>
  <si>
    <t>State taxable</t>
  </si>
  <si>
    <t>Red. fed. depr. &amp; ITC</t>
  </si>
  <si>
    <t>Red. st. depr. &amp; ITC</t>
  </si>
  <si>
    <t>Qual. for fed. ITC</t>
  </si>
  <si>
    <t>Qual. for state ITC</t>
  </si>
  <si>
    <t>Federal bonus</t>
  </si>
  <si>
    <t>State bonus</t>
  </si>
  <si>
    <t>Reduces depreciation basis</t>
  </si>
  <si>
    <t>Operating Expenses</t>
  </si>
  <si>
    <t>Cash Flows from Operating Activities</t>
  </si>
  <si>
    <t>Reserve Capital Spending</t>
  </si>
  <si>
    <t>Debt Parameters</t>
  </si>
  <si>
    <t>Value depends on option in SAM</t>
  </si>
  <si>
    <t>Debt service coverage ratio</t>
  </si>
  <si>
    <t>Ending balance</t>
  </si>
  <si>
    <t>Size of debt calculation</t>
  </si>
  <si>
    <t>Up-front fee amount ($, from SAM results)</t>
  </si>
  <si>
    <t>Debt closing costs</t>
  </si>
  <si>
    <t>Debt up-front fee</t>
  </si>
  <si>
    <t>Financing cost</t>
  </si>
  <si>
    <t>Cash available for debt service (CAFDS)</t>
  </si>
  <si>
    <t>Present value of CAFDS</t>
  </si>
  <si>
    <t>CAFDS</t>
  </si>
  <si>
    <t>Present value debt interest factor</t>
  </si>
  <si>
    <t>Total IBI</t>
  </si>
  <si>
    <t>Total CBI</t>
  </si>
  <si>
    <t>Plus: Interest earned on reserve accounts</t>
  </si>
  <si>
    <t>Less: Debt interest payment</t>
  </si>
  <si>
    <t>Project Returns</t>
  </si>
  <si>
    <t>Project Returns: Pre-Tax</t>
  </si>
  <si>
    <t>Project Returns: After-Tax</t>
  </si>
  <si>
    <t>Total capital cost ($)</t>
  </si>
  <si>
    <t>Size of debt ($)</t>
  </si>
  <si>
    <t>Operation and maintenance costs specified as annual values</t>
  </si>
  <si>
    <t>Production Based Incentive (PBI) specified as annual values</t>
  </si>
  <si>
    <t>Production Tax Credit (PTC) specified as annual values</t>
  </si>
  <si>
    <t>Unadjusted PTC ($/kWh)</t>
  </si>
  <si>
    <t>Adjusted PTC ($/MWh)</t>
  </si>
  <si>
    <t>Income tax rates specified as annual values</t>
  </si>
  <si>
    <t>State Tax Rate (%/year)</t>
  </si>
  <si>
    <t>Federal Tax Rate (%/year)</t>
  </si>
  <si>
    <t>Debt sizing and payment schedule</t>
  </si>
  <si>
    <t>Moratorium (years)</t>
  </si>
  <si>
    <t>Equal payments</t>
  </si>
  <si>
    <t>Constant DSCR (sculpted payments)</t>
  </si>
  <si>
    <t>Payment calculation</t>
  </si>
  <si>
    <t>P&amp;I for constant DSCR equal payments</t>
  </si>
  <si>
    <t>P&amp;I for mortgage style equal payments</t>
  </si>
  <si>
    <t>Principal for mortgage style fixed principal</t>
  </si>
  <si>
    <t>Working capital reserve</t>
  </si>
  <si>
    <t>Debt service reserve</t>
  </si>
  <si>
    <t>Beginning balance</t>
  </si>
  <si>
    <t>Release of funds</t>
  </si>
  <si>
    <t>Major equipment replacement reserve 1</t>
  </si>
  <si>
    <t>Timing of funding</t>
  </si>
  <si>
    <t>Cost of each occurrence</t>
  </si>
  <si>
    <t>Funding of each occurence</t>
  </si>
  <si>
    <t>Interest on reserves</t>
  </si>
  <si>
    <t>Total reserves</t>
  </si>
  <si>
    <t>Major equipment replacement reserve 2</t>
  </si>
  <si>
    <t>Major equipment replacement reserve 3</t>
  </si>
  <si>
    <t>Receivables reserve</t>
  </si>
  <si>
    <t>Major equipment reserve 1</t>
  </si>
  <si>
    <t>Major equipment reserve 2</t>
  </si>
  <si>
    <t>Major equipment reserve 3</t>
  </si>
  <si>
    <t>Major equipment spending 1</t>
  </si>
  <si>
    <t>Major equipment spending 2</t>
  </si>
  <si>
    <t>Major equipment spending 3</t>
  </si>
  <si>
    <t>Less: Receivables and replacement reserve funding</t>
  </si>
  <si>
    <t>Battery replacement</t>
  </si>
  <si>
    <t>Funding ($)</t>
  </si>
  <si>
    <t>Disbursement ($)</t>
  </si>
  <si>
    <t>Balance ($)</t>
  </si>
  <si>
    <t>Annual values from SAM</t>
  </si>
  <si>
    <t>Electricity purchase (Systems with battery only)</t>
  </si>
  <si>
    <t>Purchase of electricity for battery charging and inverter nighttime consumption</t>
  </si>
  <si>
    <t>Electricity purchase</t>
  </si>
  <si>
    <t>Custom</t>
  </si>
  <si>
    <t>Depreciation</t>
  </si>
  <si>
    <t>Custom allocation (%/year)</t>
  </si>
  <si>
    <t>* Note custom schedule is defined on Inputs sheet around Row 180</t>
  </si>
  <si>
    <t>Salvage value</t>
  </si>
  <si>
    <t>Federal income tax rate in Year 1 (%/year)</t>
  </si>
  <si>
    <t>State income tax rate in Year 1 (%/year)</t>
  </si>
  <si>
    <t>Pre-tax cash flow</t>
  </si>
  <si>
    <t>Energy</t>
  </si>
  <si>
    <t>Revenue</t>
  </si>
  <si>
    <t>Variable Cost in $/MWh</t>
  </si>
  <si>
    <t>ANNUAL VALUES IMPORTED FROM SAM</t>
  </si>
  <si>
    <t>Fixed in $/year</t>
  </si>
  <si>
    <t>Fixed Cost in $/kW-year</t>
  </si>
  <si>
    <t>Fuel cell fixed</t>
  </si>
  <si>
    <t>Fuel cell capacity-based</t>
  </si>
  <si>
    <t>Battery fixed</t>
  </si>
  <si>
    <t>Battery capacity-based</t>
  </si>
  <si>
    <t>Fuel cell replacement</t>
  </si>
  <si>
    <t>Expenses Specific to Fuel Cell Systems</t>
  </si>
  <si>
    <t>Operating expenses specific to fuel cell systems</t>
  </si>
  <si>
    <t>Fuel (CSP, generic only)</t>
  </si>
  <si>
    <t>Fuel cell fuel</t>
  </si>
  <si>
    <t>Fuel</t>
  </si>
  <si>
    <t>Storage costs ($)</t>
  </si>
  <si>
    <t>Storage discharge (kWh/year)</t>
  </si>
  <si>
    <t>Community Solar Inputs</t>
  </si>
  <si>
    <t>Community Solar Cash Flow</t>
  </si>
  <si>
    <t>LAND LEASE COSTS</t>
  </si>
  <si>
    <t>Land area (acres)</t>
  </si>
  <si>
    <t>Annual land lease cost ($/acre)</t>
  </si>
  <si>
    <t>Growth (%/yr)</t>
  </si>
  <si>
    <t>Subscriber class name</t>
  </si>
  <si>
    <t>Share of system (%)</t>
  </si>
  <si>
    <t>Unsubscribed</t>
  </si>
  <si>
    <t>Share of system (kW)</t>
  </si>
  <si>
    <t>Bill credits ($kWh)</t>
  </si>
  <si>
    <t>Bill credit escalation (%/yr)</t>
  </si>
  <si>
    <t>Up-front payments ($)</t>
  </si>
  <si>
    <t>Annual payment escalation (%/yr)</t>
  </si>
  <si>
    <t>Annual payments ($/yr)</t>
  </si>
  <si>
    <t>Annual generation payments ($/kWh)</t>
  </si>
  <si>
    <t>Annual generation payment escalation (%/yr)</t>
  </si>
  <si>
    <t>COMMUNITY SOLAR SUBSCRIBER CLASSES</t>
  </si>
  <si>
    <t>Land Lease</t>
  </si>
  <si>
    <t>Land lease cost</t>
  </si>
  <si>
    <t>Subscriber Class 3</t>
  </si>
  <si>
    <t>Subscriber Class 4</t>
  </si>
  <si>
    <t>Land lease</t>
  </si>
  <si>
    <t>COMMUNITY SOLAR COSTS</t>
  </si>
  <si>
    <t>Up-front fixed cost ($)</t>
  </si>
  <si>
    <t>Up-front cost by capacity ($/kW)</t>
  </si>
  <si>
    <t>Recurring annual fixed cost ($/yr)</t>
  </si>
  <si>
    <t>Community solar recurring costs</t>
  </si>
  <si>
    <t>Recurring annual fixed cost</t>
  </si>
  <si>
    <t>Recurring annual cost by capacity</t>
  </si>
  <si>
    <t>Recurring annual cost by generation</t>
  </si>
  <si>
    <t>Revenue from unsubscribed generation</t>
  </si>
  <si>
    <t>Revenue from subscriber payments</t>
  </si>
  <si>
    <t>Total subscriber revenue</t>
  </si>
  <si>
    <t>Community Solar Detail</t>
  </si>
  <si>
    <t>Generation rate ($/kWh)</t>
  </si>
  <si>
    <t>Share of system capacity (%)</t>
  </si>
  <si>
    <t>Bill credit rate ($/kWh)</t>
  </si>
  <si>
    <t>Share of generation (kWh)</t>
  </si>
  <si>
    <t>Revenue from annual payments</t>
  </si>
  <si>
    <t>Bill credits ($)</t>
  </si>
  <si>
    <t>Cost of participation ($)</t>
  </si>
  <si>
    <t>Net benefit ($)</t>
  </si>
  <si>
    <t>Cumulative net benefit ($)</t>
  </si>
  <si>
    <t>Adjusted (if total exeeds 100%)</t>
  </si>
  <si>
    <t>Subscriber share fraction adjusted if total exeeds 100%</t>
  </si>
  <si>
    <t>Community solar bill credit rate ($/kWh)</t>
  </si>
  <si>
    <t>Community solar subscriber share (% of system)</t>
  </si>
  <si>
    <t>Community solar annual fixed payments ($)</t>
  </si>
  <si>
    <t>Community solar annual generation payments ($/kWh)</t>
  </si>
  <si>
    <t>Revenue from generation payments</t>
  </si>
  <si>
    <t>Revenue from up-front payments</t>
  </si>
  <si>
    <t>Total bill credits</t>
  </si>
  <si>
    <t>Total cost of participation</t>
  </si>
  <si>
    <t>Total net benefit</t>
  </si>
  <si>
    <t>Total revenue from up-front payments</t>
  </si>
  <si>
    <t>Total revenue from annual payments</t>
  </si>
  <si>
    <t>Total revenue from subscriber generation payments</t>
  </si>
  <si>
    <t>Year Zero Benefits</t>
  </si>
  <si>
    <t>Total capital costs</t>
  </si>
  <si>
    <t>Total benefits</t>
  </si>
  <si>
    <t>Capacity-based</t>
  </si>
  <si>
    <t>Production-based</t>
  </si>
  <si>
    <t>OWNER METRICS</t>
  </si>
  <si>
    <t>SUBSCRIBER METRICS BY CLASS</t>
  </si>
  <si>
    <t>Recurring annual cost by capacity ($/kW-yr)</t>
  </si>
  <si>
    <t>Recurring annual cost by generation ($/MWh-yr)</t>
  </si>
  <si>
    <t>Community solar up-front costs</t>
  </si>
  <si>
    <t>Community solar up-front payments</t>
  </si>
  <si>
    <t>Project NPV and IRR</t>
  </si>
  <si>
    <t>LCOE, nominal (cent/kWh)</t>
  </si>
  <si>
    <t>Debt percent (%) ("Calculated" for sculpted payments)</t>
  </si>
  <si>
    <t>Size of debt ($) ("N/A" for sculpted payments)</t>
  </si>
  <si>
    <t>Debt service coverage ratio ("Calculated" for mortgage style)</t>
  </si>
  <si>
    <t>Limit debt fraction (for sculpted payments only)</t>
  </si>
  <si>
    <t>Maximum debt percent (%) (for sculpted payments only)</t>
  </si>
  <si>
    <t>Annual payment schedule (for mortgage style debt only)</t>
  </si>
  <si>
    <t>Adjusted for size of debt limit</t>
  </si>
  <si>
    <t>Debt fraction (%)</t>
  </si>
  <si>
    <t>Electricity to grid (kWh/year)</t>
  </si>
  <si>
    <t>Electricity from grid (kWh/year)</t>
  </si>
  <si>
    <t>Electricity to grid net (kWh/year)</t>
  </si>
  <si>
    <t>Electricity generated without storage (kWh/year)</t>
  </si>
  <si>
    <t>Battery annual energy discharged (kWh/year)</t>
  </si>
  <si>
    <t>Fuel cell annual energy discharged (kWh/year)</t>
  </si>
  <si>
    <t>Electricity to grid (AC kWh)</t>
  </si>
  <si>
    <t>Electricity from grid (AC kWh)</t>
  </si>
  <si>
    <t>Electricity to grid net (AC kWh)</t>
  </si>
  <si>
    <t>Electricity generated without storage (AC kWh)</t>
  </si>
  <si>
    <t>Battery annual energy discharged (AC kWh)</t>
  </si>
  <si>
    <t>Fuel cell annual energy discharged (AC kWh)</t>
  </si>
  <si>
    <t>Operating expenses specific to battery systems</t>
  </si>
  <si>
    <t>Battery variable</t>
  </si>
  <si>
    <t>Fuel cell variable</t>
  </si>
  <si>
    <t>Fuel costs</t>
  </si>
  <si>
    <t>Biomass feedstock</t>
  </si>
  <si>
    <t>Biomass coal feedstock</t>
  </si>
  <si>
    <t>Geothermal recapitalization</t>
  </si>
  <si>
    <t>Recapitalization</t>
  </si>
  <si>
    <t>Expenses Specific to Battery Systems</t>
  </si>
  <si>
    <t>Estimates for levelized cost of storage (LCOS) calculations</t>
  </si>
  <si>
    <t>Levelized Cost of Energy (Nominal)</t>
  </si>
  <si>
    <r>
      <t>LCOE (</t>
    </r>
    <r>
      <rPr>
        <sz val="10"/>
        <color theme="1"/>
        <rFont val="Calibri"/>
        <family val="2"/>
      </rPr>
      <t>¢</t>
    </r>
    <r>
      <rPr>
        <sz val="10"/>
        <color theme="1"/>
        <rFont val="Calibri"/>
        <family val="2"/>
        <scheme val="minor"/>
      </rPr>
      <t>/kWh)</t>
    </r>
  </si>
  <si>
    <t>Levelized Cost of Storage (Nominal)</t>
  </si>
  <si>
    <t>Annual storage costs ($)</t>
  </si>
  <si>
    <t>Annual storage energy discharge (kWh)</t>
  </si>
  <si>
    <t>NPV of annual storage costs ($)</t>
  </si>
  <si>
    <t>NPV of annual storage energy discharge (kWh)</t>
  </si>
  <si>
    <t>LCOS (¢/kWh)</t>
  </si>
  <si>
    <t>Minimum debt service coverage ratio</t>
  </si>
  <si>
    <t>Fixed cost by capacity ($/kW-yr)</t>
  </si>
  <si>
    <t>Investment Tax Credit (ITC) specified as annual values</t>
  </si>
  <si>
    <t>Federal ITC as fixed amount</t>
  </si>
  <si>
    <t>State ITC as fixed amount</t>
  </si>
  <si>
    <t>Federal ITC  percentage (%)</t>
  </si>
  <si>
    <t>Federal ITC as percentage maximum amount</t>
  </si>
  <si>
    <t>State ITC percentage (%)</t>
  </si>
  <si>
    <t>State ITC as percentage maximum amount</t>
  </si>
  <si>
    <t>Investment Tax Credit (ITC)</t>
  </si>
  <si>
    <t>ITC as fixed amount</t>
  </si>
  <si>
    <t>ITC  percentage (%)</t>
  </si>
  <si>
    <t>ITC as percentage maximum</t>
  </si>
  <si>
    <t>ITC as percentage amount</t>
  </si>
  <si>
    <t>ITC percentage (%)</t>
  </si>
  <si>
    <t>Anchor</t>
  </si>
  <si>
    <t>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</si>
</sst>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_(* \(#,##0\);_(* &quot;-&quot;_);_(@_)"/>
    <numFmt numFmtId="44" formatCode="_(&quot;$&quot;* #,##0.00_);_(&quot;$&quot;* \(#,##0.00\);_(&quot;$&quot;* &quot;-&quot;??_);_(@_)"/>
    <numFmt numFmtId="43" formatCode="_(* #,##0.00_);_(* \(#,##0.00\);_(* &quot;-&quot;??_);_(@_)"/>
    <numFmt numFmtId="164" formatCode="0_);[Red]\(0\)"/>
    <numFmt numFmtId="165" formatCode="_(* #,##0.000_);_(* \(#,##0.000\);_(* &quot;-&quot;??_);_(@_)"/>
    <numFmt numFmtId="166" formatCode="_(* #,##0.000_);_(* \(#,##0.000\);_(* &quot;-&quot;???_);_(@_)"/>
    <numFmt numFmtId="167" formatCode="0.0%"/>
    <numFmt numFmtId="168" formatCode="0.0"/>
    <numFmt numFmtId="169" formatCode="#,##0.0"/>
    <numFmt numFmtId="170" formatCode="0_);\(0\)"/>
    <numFmt numFmtId="171" formatCode="#,##0.000"/>
  </numFmts>
  <fonts count="15"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sz val="10"/>
      <color rgb="FF0000CC"/>
      <name val="Calibri"/>
      <family val="2"/>
      <scheme val="minor"/>
    </font>
    <font>
      <b/>
      <sz val="10"/>
      <color rgb="FFFF0000"/>
      <name val="Calibri"/>
      <family val="2"/>
      <scheme val="minor"/>
    </font>
    <font>
      <sz val="9"/>
      <color theme="1"/>
      <name val="Calibri"/>
      <family val="2"/>
      <scheme val="minor"/>
    </font>
    <font>
      <sz val="10"/>
      <color theme="1"/>
      <name val="Calibri"/>
      <family val="2"/>
    </font>
    <font>
      <sz val="11"/>
      <name val="Calibri"/>
      <family val="2"/>
      <scheme val="minor"/>
    </font>
    <font>
      <sz val="10"/>
      <name val="Arial"/>
      <family val="2"/>
    </font>
    <font>
      <b/>
      <sz val="14"/>
      <color theme="0"/>
      <name val="Segoe UI"/>
      <family val="2"/>
    </font>
    <font>
      <b/>
      <sz val="11"/>
      <color theme="1"/>
      <name val="Calibri"/>
      <family val="2"/>
      <scheme val="minor"/>
    </font>
    <font>
      <u/>
      <sz val="11"/>
      <color theme="10"/>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1"/>
        <bgColor indexed="64"/>
      </patternFill>
    </fill>
    <fill>
      <patternFill patternType="solid">
        <fgColor theme="9" tint="0.59999389629810485"/>
        <bgColor indexed="64"/>
      </patternFill>
    </fill>
  </fills>
  <borders count="3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1" fillId="0" borderId="0"/>
    <xf numFmtId="9" fontId="11" fillId="0" borderId="0" applyFont="0" applyFill="0" applyBorder="0" applyAlignment="0" applyProtection="0"/>
    <xf numFmtId="0" fontId="14" fillId="0" borderId="0" applyNumberFormat="0" applyFill="0" applyBorder="0" applyAlignment="0" applyProtection="0"/>
  </cellStyleXfs>
  <cellXfs count="328">
    <xf numFmtId="0" fontId="0" fillId="0" borderId="0" xfId="0"/>
    <xf numFmtId="0" fontId="3" fillId="0" borderId="0" xfId="0" applyFont="1"/>
    <xf numFmtId="0" fontId="3" fillId="0" borderId="5" xfId="0" applyFont="1" applyBorder="1" applyAlignment="1">
      <alignment horizontal="center"/>
    </xf>
    <xf numFmtId="0" fontId="2" fillId="0" borderId="3" xfId="0" applyFont="1" applyBorder="1" applyAlignment="1">
      <alignment horizontal="center"/>
    </xf>
    <xf numFmtId="0" fontId="4" fillId="0" borderId="0" xfId="0" applyFont="1"/>
    <xf numFmtId="0" fontId="5" fillId="2" borderId="17" xfId="0" applyFont="1" applyFill="1" applyBorder="1"/>
    <xf numFmtId="0" fontId="4" fillId="2" borderId="18" xfId="0" applyFont="1" applyFill="1" applyBorder="1"/>
    <xf numFmtId="0" fontId="4" fillId="2" borderId="19" xfId="0" applyFont="1" applyFill="1" applyBorder="1"/>
    <xf numFmtId="0" fontId="4" fillId="0" borderId="8" xfId="0" applyFont="1" applyBorder="1" applyAlignment="1">
      <alignment horizontal="center"/>
    </xf>
    <xf numFmtId="0" fontId="4" fillId="0" borderId="23" xfId="0" applyFont="1" applyBorder="1"/>
    <xf numFmtId="0" fontId="3" fillId="0" borderId="16" xfId="0" applyFont="1" applyBorder="1" applyAlignment="1">
      <alignment horizontal="center"/>
    </xf>
    <xf numFmtId="166" fontId="3" fillId="0" borderId="0" xfId="0" applyNumberFormat="1" applyFont="1"/>
    <xf numFmtId="43" fontId="3" fillId="0" borderId="0" xfId="0" applyNumberFormat="1" applyFont="1"/>
    <xf numFmtId="0" fontId="3" fillId="0" borderId="8" xfId="0" applyFont="1" applyBorder="1" applyAlignment="1">
      <alignment horizontal="center"/>
    </xf>
    <xf numFmtId="0" fontId="4" fillId="0" borderId="3" xfId="0" applyFont="1" applyBorder="1" applyAlignment="1">
      <alignment horizontal="center" wrapText="1"/>
    </xf>
    <xf numFmtId="41" fontId="4" fillId="0" borderId="0" xfId="0" applyNumberFormat="1" applyFont="1"/>
    <xf numFmtId="164" fontId="5" fillId="2" borderId="2" xfId="0" applyNumberFormat="1" applyFont="1" applyFill="1" applyBorder="1" applyAlignment="1">
      <alignment horizontal="center"/>
    </xf>
    <xf numFmtId="164" fontId="4" fillId="0" borderId="0" xfId="0" applyNumberFormat="1" applyFont="1" applyAlignment="1">
      <alignment horizontal="center"/>
    </xf>
    <xf numFmtId="0" fontId="4" fillId="0" borderId="0" xfId="0" applyFont="1" applyAlignment="1">
      <alignment horizontal="left"/>
    </xf>
    <xf numFmtId="10" fontId="4" fillId="0" borderId="0" xfId="1" applyNumberFormat="1" applyFont="1"/>
    <xf numFmtId="0" fontId="5" fillId="0" borderId="0" xfId="0" applyFont="1"/>
    <xf numFmtId="0" fontId="4" fillId="0" borderId="0" xfId="0" applyFont="1" applyAlignment="1">
      <alignment horizontal="left" indent="2"/>
    </xf>
    <xf numFmtId="0" fontId="4" fillId="0" borderId="0" xfId="0" applyFont="1" applyAlignment="1">
      <alignment horizontal="left" indent="4"/>
    </xf>
    <xf numFmtId="0" fontId="4" fillId="0" borderId="4" xfId="0" applyFont="1" applyBorder="1" applyAlignment="1">
      <alignment horizontal="center" wrapText="1"/>
    </xf>
    <xf numFmtId="0" fontId="4" fillId="0" borderId="2" xfId="0" applyFont="1" applyBorder="1" applyAlignment="1">
      <alignment horizontal="center" wrapText="1"/>
    </xf>
    <xf numFmtId="167" fontId="4" fillId="0" borderId="0" xfId="1" applyNumberFormat="1" applyFont="1" applyBorder="1"/>
    <xf numFmtId="0" fontId="4" fillId="0" borderId="0" xfId="0" applyFont="1" applyAlignment="1">
      <alignment horizontal="right"/>
    </xf>
    <xf numFmtId="167" fontId="4" fillId="0" borderId="0" xfId="1" applyNumberFormat="1" applyFont="1"/>
    <xf numFmtId="0" fontId="5" fillId="0" borderId="17" xfId="0" applyFont="1" applyBorder="1"/>
    <xf numFmtId="0" fontId="4" fillId="0" borderId="19" xfId="0" applyFont="1" applyBorder="1"/>
    <xf numFmtId="0" fontId="4" fillId="0" borderId="18" xfId="0" applyFont="1" applyBorder="1"/>
    <xf numFmtId="41" fontId="3" fillId="0" borderId="0" xfId="0" applyNumberFormat="1" applyFont="1"/>
    <xf numFmtId="0" fontId="3" fillId="0" borderId="13" xfId="0" applyFont="1" applyBorder="1"/>
    <xf numFmtId="10" fontId="3" fillId="0" borderId="0" xfId="1" applyNumberFormat="1" applyFont="1" applyFill="1" applyBorder="1"/>
    <xf numFmtId="0" fontId="4" fillId="0" borderId="0" xfId="0" applyFont="1" applyAlignment="1">
      <alignment horizontal="center"/>
    </xf>
    <xf numFmtId="0" fontId="4" fillId="3" borderId="16" xfId="0" applyFont="1" applyFill="1" applyBorder="1"/>
    <xf numFmtId="0" fontId="4" fillId="0" borderId="16" xfId="0" applyFont="1" applyBorder="1"/>
    <xf numFmtId="0" fontId="4" fillId="0" borderId="16" xfId="0" applyFont="1" applyBorder="1" applyAlignment="1">
      <alignment horizontal="left" indent="1"/>
    </xf>
    <xf numFmtId="0" fontId="4" fillId="0" borderId="16" xfId="0" applyFont="1" applyBorder="1" applyAlignment="1">
      <alignment horizontal="left" indent="3"/>
    </xf>
    <xf numFmtId="0" fontId="4" fillId="0" borderId="17" xfId="0" applyFont="1" applyBorder="1" applyAlignment="1">
      <alignment horizontal="left" indent="1"/>
    </xf>
    <xf numFmtId="0" fontId="4" fillId="0" borderId="17" xfId="0" applyFont="1" applyBorder="1" applyAlignment="1">
      <alignment horizontal="right"/>
    </xf>
    <xf numFmtId="9" fontId="3" fillId="0" borderId="17" xfId="0" applyNumberFormat="1" applyFont="1" applyBorder="1"/>
    <xf numFmtId="9" fontId="4" fillId="0" borderId="18" xfId="1" applyFont="1" applyBorder="1"/>
    <xf numFmtId="43" fontId="4" fillId="3" borderId="18" xfId="3" applyFont="1" applyFill="1" applyBorder="1"/>
    <xf numFmtId="43" fontId="4" fillId="3" borderId="16" xfId="0" applyNumberFormat="1" applyFont="1" applyFill="1" applyBorder="1"/>
    <xf numFmtId="43" fontId="5" fillId="3" borderId="16" xfId="0" applyNumberFormat="1" applyFont="1" applyFill="1" applyBorder="1"/>
    <xf numFmtId="11" fontId="3" fillId="0" borderId="16" xfId="0" applyNumberFormat="1" applyFont="1" applyBorder="1"/>
    <xf numFmtId="0" fontId="4" fillId="0" borderId="16" xfId="0" applyFont="1" applyBorder="1" applyAlignment="1">
      <alignment horizontal="left" indent="2"/>
    </xf>
    <xf numFmtId="0" fontId="4" fillId="0" borderId="16" xfId="0" applyFont="1" applyBorder="1" applyAlignment="1">
      <alignment horizontal="left" indent="4"/>
    </xf>
    <xf numFmtId="0" fontId="4" fillId="0" borderId="14" xfId="0" applyFont="1" applyBorder="1" applyAlignment="1">
      <alignment horizontal="left" indent="1"/>
    </xf>
    <xf numFmtId="0" fontId="4" fillId="0" borderId="22" xfId="0" applyFont="1" applyBorder="1"/>
    <xf numFmtId="0" fontId="4" fillId="0" borderId="23" xfId="0" applyFont="1" applyBorder="1" applyAlignment="1">
      <alignment horizontal="center" wrapText="1"/>
    </xf>
    <xf numFmtId="0" fontId="3" fillId="0" borderId="14" xfId="0" applyFont="1" applyBorder="1"/>
    <xf numFmtId="0" fontId="3" fillId="0" borderId="14" xfId="0" applyFont="1" applyBorder="1" applyAlignment="1">
      <alignment horizontal="center"/>
    </xf>
    <xf numFmtId="0" fontId="3" fillId="0" borderId="18" xfId="0" applyFont="1" applyBorder="1"/>
    <xf numFmtId="0" fontId="3" fillId="0" borderId="23" xfId="0" applyFont="1" applyBorder="1" applyAlignment="1">
      <alignment horizontal="center"/>
    </xf>
    <xf numFmtId="0" fontId="3" fillId="0" borderId="17" xfId="0" applyFont="1" applyBorder="1"/>
    <xf numFmtId="0" fontId="3" fillId="0" borderId="7" xfId="0" applyFont="1" applyBorder="1" applyAlignment="1">
      <alignment horizontal="center"/>
    </xf>
    <xf numFmtId="0" fontId="3" fillId="0" borderId="22" xfId="0" applyFont="1" applyBorder="1" applyAlignment="1">
      <alignment horizontal="center"/>
    </xf>
    <xf numFmtId="0" fontId="4" fillId="0" borderId="20" xfId="0" applyFont="1" applyBorder="1"/>
    <xf numFmtId="0" fontId="4" fillId="0" borderId="23" xfId="0" applyFont="1" applyBorder="1" applyAlignment="1">
      <alignment horizontal="left" indent="1"/>
    </xf>
    <xf numFmtId="0" fontId="3" fillId="0" borderId="0" xfId="0" applyFont="1" applyAlignment="1">
      <alignment horizontal="center"/>
    </xf>
    <xf numFmtId="165" fontId="3" fillId="0" borderId="0" xfId="0" applyNumberFormat="1" applyFont="1"/>
    <xf numFmtId="0" fontId="3" fillId="0" borderId="16" xfId="0" applyFont="1" applyBorder="1"/>
    <xf numFmtId="0" fontId="3" fillId="0" borderId="24" xfId="0" applyFont="1" applyBorder="1" applyAlignment="1">
      <alignment horizontal="center"/>
    </xf>
    <xf numFmtId="0" fontId="3" fillId="0" borderId="18" xfId="0" applyFont="1" applyBorder="1" applyAlignment="1">
      <alignment horizontal="center"/>
    </xf>
    <xf numFmtId="0" fontId="4" fillId="0" borderId="16" xfId="0" applyFont="1" applyBorder="1" applyAlignment="1">
      <alignment horizontal="center"/>
    </xf>
    <xf numFmtId="0" fontId="3" fillId="0" borderId="17" xfId="0" applyFont="1" applyBorder="1" applyAlignment="1">
      <alignment horizontal="center"/>
    </xf>
    <xf numFmtId="0" fontId="6" fillId="0" borderId="0" xfId="0" applyFont="1" applyAlignment="1">
      <alignment horizontal="center"/>
    </xf>
    <xf numFmtId="0" fontId="3" fillId="0" borderId="19" xfId="0" applyFont="1" applyBorder="1"/>
    <xf numFmtId="0" fontId="3" fillId="0" borderId="19" xfId="0" applyFont="1" applyBorder="1" applyAlignment="1">
      <alignment horizontal="center"/>
    </xf>
    <xf numFmtId="0" fontId="7" fillId="0" borderId="0" xfId="0" applyFont="1"/>
    <xf numFmtId="43" fontId="4" fillId="0" borderId="0" xfId="0" applyNumberFormat="1" applyFont="1"/>
    <xf numFmtId="0" fontId="4" fillId="0" borderId="14" xfId="0" applyFont="1" applyBorder="1" applyAlignment="1">
      <alignment horizontal="center"/>
    </xf>
    <xf numFmtId="0" fontId="4" fillId="0" borderId="14" xfId="0" applyFont="1" applyBorder="1" applyAlignment="1">
      <alignment horizontal="left" indent="2"/>
    </xf>
    <xf numFmtId="0" fontId="4" fillId="0" borderId="23" xfId="0" applyFont="1" applyBorder="1" applyAlignment="1">
      <alignment horizontal="left" indent="4"/>
    </xf>
    <xf numFmtId="0" fontId="5" fillId="0" borderId="5" xfId="0" applyFont="1" applyBorder="1"/>
    <xf numFmtId="0" fontId="4" fillId="0" borderId="24" xfId="0" applyFont="1" applyBorder="1" applyAlignment="1">
      <alignment horizontal="left" indent="4"/>
    </xf>
    <xf numFmtId="0" fontId="5" fillId="0" borderId="14" xfId="0" applyFont="1" applyBorder="1"/>
    <xf numFmtId="0" fontId="4" fillId="0" borderId="14" xfId="0" applyFont="1" applyBorder="1" applyAlignment="1">
      <alignment horizontal="center" wrapText="1"/>
    </xf>
    <xf numFmtId="0" fontId="4" fillId="0" borderId="24" xfId="0" applyFont="1" applyBorder="1" applyAlignment="1">
      <alignment horizontal="left" indent="2"/>
    </xf>
    <xf numFmtId="0" fontId="4" fillId="0" borderId="0" xfId="0" applyFont="1" applyAlignment="1">
      <alignment horizontal="left" indent="5"/>
    </xf>
    <xf numFmtId="0" fontId="2" fillId="0" borderId="0" xfId="0" applyFont="1"/>
    <xf numFmtId="0" fontId="5" fillId="2" borderId="16" xfId="0" applyFont="1" applyFill="1" applyBorder="1"/>
    <xf numFmtId="0" fontId="4" fillId="0" borderId="5" xfId="0" applyFont="1" applyBorder="1" applyAlignment="1">
      <alignment horizontal="right"/>
    </xf>
    <xf numFmtId="10" fontId="4" fillId="0" borderId="0" xfId="0" applyNumberFormat="1" applyFont="1"/>
    <xf numFmtId="10" fontId="4" fillId="0" borderId="0" xfId="0" applyNumberFormat="1" applyFont="1" applyAlignment="1">
      <alignment horizontal="right"/>
    </xf>
    <xf numFmtId="0" fontId="4" fillId="0" borderId="3" xfId="0" applyFont="1" applyBorder="1" applyAlignment="1">
      <alignment horizontal="left"/>
    </xf>
    <xf numFmtId="0" fontId="4" fillId="0" borderId="3" xfId="0" applyFont="1" applyBorder="1" applyAlignment="1">
      <alignment horizontal="left" indent="1"/>
    </xf>
    <xf numFmtId="0" fontId="4" fillId="0" borderId="0" xfId="0" applyFont="1" applyAlignment="1">
      <alignment horizontal="left" indent="1"/>
    </xf>
    <xf numFmtId="0" fontId="4" fillId="0" borderId="0" xfId="0" applyFont="1" applyAlignment="1">
      <alignment horizontal="left" indent="3"/>
    </xf>
    <xf numFmtId="0" fontId="5" fillId="0" borderId="0" xfId="0" applyFont="1" applyAlignment="1">
      <alignment horizontal="center"/>
    </xf>
    <xf numFmtId="10" fontId="4" fillId="0" borderId="0" xfId="1" applyNumberFormat="1" applyFont="1" applyFill="1" applyBorder="1"/>
    <xf numFmtId="10" fontId="4" fillId="0" borderId="0" xfId="1" applyNumberFormat="1" applyFont="1" applyBorder="1"/>
    <xf numFmtId="0" fontId="10" fillId="0" borderId="0" xfId="0" applyFont="1"/>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41" fontId="3" fillId="0" borderId="16" xfId="0" applyNumberFormat="1" applyFont="1" applyBorder="1" applyAlignment="1">
      <alignment horizontal="center"/>
    </xf>
    <xf numFmtId="2" fontId="3" fillId="0" borderId="16" xfId="1" applyNumberFormat="1" applyFont="1" applyFill="1" applyBorder="1"/>
    <xf numFmtId="2" fontId="4" fillId="0" borderId="0" xfId="0" applyNumberFormat="1" applyFont="1"/>
    <xf numFmtId="4" fontId="3" fillId="0" borderId="0" xfId="3" applyNumberFormat="1" applyFont="1" applyFill="1" applyBorder="1"/>
    <xf numFmtId="4" fontId="4" fillId="2" borderId="18" xfId="3" applyNumberFormat="1" applyFont="1" applyFill="1" applyBorder="1"/>
    <xf numFmtId="4" fontId="3" fillId="0" borderId="16" xfId="3" applyNumberFormat="1" applyFont="1" applyFill="1" applyBorder="1"/>
    <xf numFmtId="4" fontId="4" fillId="0" borderId="0" xfId="3" applyNumberFormat="1" applyFont="1"/>
    <xf numFmtId="4" fontId="3" fillId="0" borderId="3" xfId="0" applyNumberFormat="1" applyFont="1" applyBorder="1"/>
    <xf numFmtId="4" fontId="3" fillId="0" borderId="3" xfId="1" applyNumberFormat="1" applyFont="1" applyBorder="1"/>
    <xf numFmtId="4" fontId="2" fillId="2" borderId="18" xfId="0" applyNumberFormat="1" applyFont="1" applyFill="1" applyBorder="1"/>
    <xf numFmtId="4" fontId="3" fillId="0" borderId="16" xfId="0" applyNumberFormat="1" applyFont="1" applyBorder="1"/>
    <xf numFmtId="4" fontId="4" fillId="0" borderId="16" xfId="0" applyNumberFormat="1" applyFont="1" applyBorder="1"/>
    <xf numFmtId="4" fontId="4" fillId="2" borderId="18" xfId="0" applyNumberFormat="1" applyFont="1" applyFill="1" applyBorder="1"/>
    <xf numFmtId="4" fontId="4" fillId="0" borderId="0" xfId="0" applyNumberFormat="1" applyFont="1"/>
    <xf numFmtId="4" fontId="3" fillId="0" borderId="0" xfId="1" applyNumberFormat="1" applyFont="1" applyBorder="1"/>
    <xf numFmtId="4" fontId="3" fillId="0" borderId="16" xfId="1" applyNumberFormat="1" applyFont="1" applyBorder="1"/>
    <xf numFmtId="4" fontId="4" fillId="0" borderId="18" xfId="0" applyNumberFormat="1" applyFont="1" applyBorder="1"/>
    <xf numFmtId="4" fontId="3" fillId="0" borderId="18" xfId="0" applyNumberFormat="1" applyFont="1" applyBorder="1"/>
    <xf numFmtId="4" fontId="4" fillId="0" borderId="16" xfId="1" applyNumberFormat="1" applyFont="1" applyFill="1" applyBorder="1"/>
    <xf numFmtId="4" fontId="3" fillId="3" borderId="16" xfId="1" applyNumberFormat="1" applyFont="1" applyFill="1" applyBorder="1"/>
    <xf numFmtId="4" fontId="3" fillId="0" borderId="16" xfId="1" applyNumberFormat="1" applyFont="1" applyFill="1" applyBorder="1"/>
    <xf numFmtId="4" fontId="4" fillId="0" borderId="16" xfId="1" applyNumberFormat="1" applyFont="1" applyBorder="1"/>
    <xf numFmtId="4" fontId="3" fillId="0" borderId="0" xfId="0" applyNumberFormat="1" applyFont="1"/>
    <xf numFmtId="2" fontId="3" fillId="0" borderId="7" xfId="1" applyNumberFormat="1" applyFont="1" applyFill="1" applyBorder="1"/>
    <xf numFmtId="3" fontId="4" fillId="0" borderId="0" xfId="0" applyNumberFormat="1" applyFont="1"/>
    <xf numFmtId="3" fontId="4" fillId="0" borderId="1" xfId="0" applyNumberFormat="1" applyFont="1" applyBorder="1"/>
    <xf numFmtId="3" fontId="4" fillId="0" borderId="13" xfId="0" applyNumberFormat="1" applyFont="1" applyBorder="1"/>
    <xf numFmtId="3" fontId="4" fillId="0" borderId="20" xfId="0" applyNumberFormat="1" applyFont="1" applyBorder="1"/>
    <xf numFmtId="3" fontId="4" fillId="0" borderId="5" xfId="0" applyNumberFormat="1" applyFont="1" applyBorder="1"/>
    <xf numFmtId="3" fontId="4" fillId="0" borderId="14" xfId="0" applyNumberFormat="1" applyFont="1" applyBorder="1"/>
    <xf numFmtId="3" fontId="4" fillId="0" borderId="21" xfId="0" applyNumberFormat="1" applyFont="1" applyBorder="1"/>
    <xf numFmtId="3" fontId="4" fillId="0" borderId="22" xfId="0" applyNumberFormat="1" applyFont="1" applyBorder="1"/>
    <xf numFmtId="3" fontId="4" fillId="0" borderId="23" xfId="0" applyNumberFormat="1" applyFont="1" applyBorder="1"/>
    <xf numFmtId="3" fontId="4" fillId="0" borderId="6" xfId="0" applyNumberFormat="1" applyFont="1" applyBorder="1"/>
    <xf numFmtId="1" fontId="4" fillId="0" borderId="21" xfId="1" applyNumberFormat="1" applyFont="1" applyFill="1" applyBorder="1"/>
    <xf numFmtId="1" fontId="4" fillId="0" borderId="0" xfId="1" applyNumberFormat="1" applyFont="1" applyFill="1" applyBorder="1"/>
    <xf numFmtId="1" fontId="4" fillId="0" borderId="19" xfId="1" applyNumberFormat="1" applyFont="1" applyFill="1" applyBorder="1"/>
    <xf numFmtId="169" fontId="4" fillId="0" borderId="21" xfId="1" applyNumberFormat="1" applyFont="1" applyFill="1" applyBorder="1"/>
    <xf numFmtId="169" fontId="4" fillId="0" borderId="0" xfId="1" applyNumberFormat="1" applyFont="1" applyFill="1" applyBorder="1"/>
    <xf numFmtId="3" fontId="4" fillId="0" borderId="8" xfId="0" applyNumberFormat="1" applyFont="1" applyBorder="1"/>
    <xf numFmtId="3" fontId="4" fillId="0" borderId="17" xfId="0" applyNumberFormat="1" applyFont="1" applyBorder="1"/>
    <xf numFmtId="169" fontId="4" fillId="0" borderId="19" xfId="1" applyNumberFormat="1" applyFont="1" applyFill="1" applyBorder="1"/>
    <xf numFmtId="3" fontId="4" fillId="0" borderId="19" xfId="0" applyNumberFormat="1" applyFont="1" applyBorder="1"/>
    <xf numFmtId="3" fontId="4" fillId="0" borderId="18" xfId="0" applyNumberFormat="1" applyFont="1" applyBorder="1"/>
    <xf numFmtId="0" fontId="8" fillId="0" borderId="19" xfId="0" applyFont="1" applyBorder="1" applyAlignment="1">
      <alignment horizontal="center" wrapText="1"/>
    </xf>
    <xf numFmtId="0" fontId="8" fillId="0" borderId="3" xfId="0" applyFont="1" applyBorder="1" applyAlignment="1">
      <alignment horizontal="center" wrapText="1"/>
    </xf>
    <xf numFmtId="4" fontId="3" fillId="0" borderId="17" xfId="0" applyNumberFormat="1" applyFont="1" applyBorder="1"/>
    <xf numFmtId="1" fontId="3" fillId="0" borderId="17" xfId="0" applyNumberFormat="1" applyFont="1" applyBorder="1"/>
    <xf numFmtId="37" fontId="3" fillId="0" borderId="17" xfId="0" applyNumberFormat="1" applyFont="1" applyBorder="1"/>
    <xf numFmtId="37" fontId="3" fillId="0" borderId="20" xfId="0" applyNumberFormat="1" applyFont="1" applyBorder="1"/>
    <xf numFmtId="2" fontId="3" fillId="0" borderId="24" xfId="1" applyNumberFormat="1" applyFont="1" applyFill="1" applyBorder="1"/>
    <xf numFmtId="4" fontId="3" fillId="0" borderId="24" xfId="0" applyNumberFormat="1" applyFont="1" applyBorder="1"/>
    <xf numFmtId="1" fontId="3" fillId="0" borderId="16" xfId="0" applyNumberFormat="1" applyFont="1" applyBorder="1"/>
    <xf numFmtId="3" fontId="4" fillId="0" borderId="2" xfId="0" applyNumberFormat="1" applyFont="1" applyBorder="1"/>
    <xf numFmtId="3" fontId="4" fillId="0" borderId="3" xfId="0" applyNumberFormat="1" applyFont="1" applyBorder="1"/>
    <xf numFmtId="2" fontId="3" fillId="3" borderId="17" xfId="1" applyNumberFormat="1" applyFont="1" applyFill="1" applyBorder="1"/>
    <xf numFmtId="2" fontId="4" fillId="0" borderId="1" xfId="0" applyNumberFormat="1" applyFont="1" applyBorder="1"/>
    <xf numFmtId="1" fontId="4" fillId="0" borderId="0" xfId="0" applyNumberFormat="1" applyFont="1"/>
    <xf numFmtId="169" fontId="4" fillId="0" borderId="0" xfId="0" applyNumberFormat="1" applyFont="1"/>
    <xf numFmtId="3" fontId="4" fillId="0" borderId="9" xfId="0" applyNumberFormat="1" applyFont="1" applyBorder="1"/>
    <xf numFmtId="1" fontId="4" fillId="0" borderId="16" xfId="0" applyNumberFormat="1" applyFont="1" applyBorder="1"/>
    <xf numFmtId="3" fontId="3" fillId="0" borderId="0" xfId="0" applyNumberFormat="1" applyFont="1"/>
    <xf numFmtId="0" fontId="4" fillId="0" borderId="5" xfId="0" applyFont="1" applyBorder="1"/>
    <xf numFmtId="37" fontId="4" fillId="0" borderId="0" xfId="0" applyNumberFormat="1" applyFont="1"/>
    <xf numFmtId="37" fontId="4" fillId="0" borderId="1" xfId="0" applyNumberFormat="1" applyFont="1" applyBorder="1"/>
    <xf numFmtId="37" fontId="4" fillId="0" borderId="19" xfId="0" applyNumberFormat="1" applyFont="1" applyBorder="1"/>
    <xf numFmtId="37" fontId="4" fillId="0" borderId="2" xfId="0" applyNumberFormat="1" applyFont="1" applyBorder="1"/>
    <xf numFmtId="2" fontId="3" fillId="0" borderId="10" xfId="0" applyNumberFormat="1" applyFont="1" applyBorder="1"/>
    <xf numFmtId="2" fontId="3" fillId="0" borderId="11" xfId="0" applyNumberFormat="1" applyFont="1" applyBorder="1" applyAlignment="1">
      <alignment horizontal="right"/>
    </xf>
    <xf numFmtId="2" fontId="3" fillId="0" borderId="11" xfId="0" applyNumberFormat="1" applyFont="1" applyBorder="1"/>
    <xf numFmtId="2" fontId="3" fillId="0" borderId="12" xfId="0" applyNumberFormat="1" applyFont="1" applyBorder="1"/>
    <xf numFmtId="168" fontId="4" fillId="0" borderId="10" xfId="0" applyNumberFormat="1" applyFont="1" applyBorder="1"/>
    <xf numFmtId="168" fontId="4" fillId="0" borderId="0" xfId="1" applyNumberFormat="1" applyFont="1" applyBorder="1"/>
    <xf numFmtId="2" fontId="3" fillId="0" borderId="10" xfId="2" applyNumberFormat="1" applyFont="1" applyFill="1" applyBorder="1"/>
    <xf numFmtId="2" fontId="3" fillId="0" borderId="11" xfId="2" applyNumberFormat="1" applyFont="1" applyFill="1" applyBorder="1"/>
    <xf numFmtId="168" fontId="4" fillId="0" borderId="16" xfId="0" applyNumberFormat="1" applyFont="1" applyBorder="1"/>
    <xf numFmtId="3" fontId="4" fillId="0" borderId="10" xfId="3" applyNumberFormat="1" applyFont="1" applyBorder="1"/>
    <xf numFmtId="3" fontId="4" fillId="0" borderId="13" xfId="3" applyNumberFormat="1" applyFont="1" applyBorder="1"/>
    <xf numFmtId="3" fontId="4" fillId="0" borderId="21" xfId="3" applyNumberFormat="1" applyFont="1" applyBorder="1"/>
    <xf numFmtId="168" fontId="4" fillId="0" borderId="0" xfId="1" applyNumberFormat="1" applyFont="1"/>
    <xf numFmtId="170" fontId="4" fillId="0" borderId="0" xfId="0" applyNumberFormat="1" applyFont="1"/>
    <xf numFmtId="37" fontId="4" fillId="0" borderId="3" xfId="0" applyNumberFormat="1" applyFont="1" applyBorder="1"/>
    <xf numFmtId="37" fontId="4" fillId="0" borderId="8" xfId="0" applyNumberFormat="1" applyFont="1" applyBorder="1"/>
    <xf numFmtId="37" fontId="4" fillId="0" borderId="5" xfId="0" applyNumberFormat="1" applyFont="1" applyBorder="1"/>
    <xf numFmtId="3" fontId="4" fillId="0" borderId="10" xfId="0" applyNumberFormat="1" applyFont="1" applyBorder="1"/>
    <xf numFmtId="3" fontId="4" fillId="0" borderId="16" xfId="0" applyNumberFormat="1" applyFont="1" applyBorder="1"/>
    <xf numFmtId="37" fontId="4" fillId="0" borderId="16" xfId="0" applyNumberFormat="1" applyFont="1" applyBorder="1"/>
    <xf numFmtId="3" fontId="3" fillId="0" borderId="16" xfId="0" applyNumberFormat="1" applyFont="1" applyBorder="1"/>
    <xf numFmtId="43" fontId="4" fillId="0" borderId="5" xfId="0" applyNumberFormat="1" applyFont="1" applyBorder="1"/>
    <xf numFmtId="3" fontId="4" fillId="0" borderId="0" xfId="0" applyNumberFormat="1" applyFont="1" applyAlignment="1">
      <alignment horizontal="center"/>
    </xf>
    <xf numFmtId="169" fontId="3" fillId="0" borderId="0" xfId="0" applyNumberFormat="1" applyFont="1"/>
    <xf numFmtId="3" fontId="4" fillId="0" borderId="0" xfId="0" quotePrefix="1" applyNumberFormat="1" applyFont="1"/>
    <xf numFmtId="2" fontId="3" fillId="0" borderId="16" xfId="0" applyNumberFormat="1" applyFont="1" applyBorder="1"/>
    <xf numFmtId="2" fontId="3" fillId="0" borderId="23" xfId="0" applyNumberFormat="1" applyFont="1" applyBorder="1"/>
    <xf numFmtId="2" fontId="4" fillId="0" borderId="16" xfId="0" applyNumberFormat="1" applyFont="1" applyBorder="1"/>
    <xf numFmtId="2" fontId="4" fillId="0" borderId="23" xfId="0" applyNumberFormat="1" applyFont="1" applyBorder="1"/>
    <xf numFmtId="1" fontId="4" fillId="0" borderId="23" xfId="0" applyNumberFormat="1" applyFont="1" applyBorder="1"/>
    <xf numFmtId="2" fontId="4" fillId="0" borderId="16" xfId="1" applyNumberFormat="1" applyFont="1" applyBorder="1"/>
    <xf numFmtId="2" fontId="4" fillId="0" borderId="23" xfId="1" applyNumberFormat="1" applyFont="1" applyBorder="1"/>
    <xf numFmtId="0" fontId="4" fillId="0" borderId="21" xfId="0" applyFont="1" applyBorder="1"/>
    <xf numFmtId="2" fontId="4" fillId="0" borderId="16" xfId="1" applyNumberFormat="1" applyFont="1" applyFill="1" applyBorder="1" applyAlignment="1">
      <alignment horizontal="right"/>
    </xf>
    <xf numFmtId="3" fontId="4" fillId="0" borderId="0" xfId="0" applyNumberFormat="1" applyFont="1" applyAlignment="1">
      <alignment horizontal="left"/>
    </xf>
    <xf numFmtId="0" fontId="3" fillId="0" borderId="0" xfId="0" applyFont="1" applyAlignment="1">
      <alignment horizontal="right"/>
    </xf>
    <xf numFmtId="3" fontId="5" fillId="2" borderId="16" xfId="0" applyNumberFormat="1" applyFont="1" applyFill="1" applyBorder="1" applyAlignment="1">
      <alignment horizontal="left"/>
    </xf>
    <xf numFmtId="3" fontId="5" fillId="2" borderId="16" xfId="0" quotePrefix="1" applyNumberFormat="1" applyFont="1" applyFill="1" applyBorder="1" applyAlignment="1">
      <alignment horizontal="center"/>
    </xf>
    <xf numFmtId="3" fontId="4" fillId="0" borderId="16" xfId="0" applyNumberFormat="1" applyFont="1" applyBorder="1" applyAlignment="1">
      <alignment horizontal="left"/>
    </xf>
    <xf numFmtId="171" fontId="4" fillId="0" borderId="0" xfId="0" applyNumberFormat="1" applyFont="1"/>
    <xf numFmtId="3" fontId="4" fillId="5" borderId="16" xfId="0" applyNumberFormat="1" applyFont="1" applyFill="1" applyBorder="1"/>
    <xf numFmtId="4" fontId="3" fillId="5" borderId="16" xfId="0" applyNumberFormat="1" applyFont="1" applyFill="1" applyBorder="1"/>
    <xf numFmtId="3" fontId="8" fillId="0" borderId="0" xfId="3" applyNumberFormat="1" applyFont="1"/>
    <xf numFmtId="0" fontId="4" fillId="0" borderId="19" xfId="0" applyFont="1" applyBorder="1" applyAlignment="1">
      <alignment horizontal="left"/>
    </xf>
    <xf numFmtId="0" fontId="4" fillId="0" borderId="21" xfId="0" applyFont="1" applyBorder="1" applyAlignment="1">
      <alignment horizontal="left"/>
    </xf>
    <xf numFmtId="0" fontId="4" fillId="0" borderId="15" xfId="0" applyFont="1" applyBorder="1"/>
    <xf numFmtId="0" fontId="5" fillId="0" borderId="19" xfId="0" applyFont="1" applyBorder="1"/>
    <xf numFmtId="0" fontId="4" fillId="0" borderId="19" xfId="0" applyFont="1" applyBorder="1" applyAlignment="1">
      <alignment horizontal="left" indent="1"/>
    </xf>
    <xf numFmtId="4" fontId="4" fillId="0" borderId="3" xfId="0" applyNumberFormat="1" applyFont="1" applyBorder="1"/>
    <xf numFmtId="2" fontId="4" fillId="0" borderId="5" xfId="1" applyNumberFormat="1" applyFont="1" applyFill="1" applyBorder="1"/>
    <xf numFmtId="2" fontId="4" fillId="0" borderId="8" xfId="1" applyNumberFormat="1" applyFont="1" applyFill="1" applyBorder="1"/>
    <xf numFmtId="4" fontId="4" fillId="0" borderId="5" xfId="1" applyNumberFormat="1" applyFont="1" applyFill="1" applyBorder="1"/>
    <xf numFmtId="4" fontId="4" fillId="0" borderId="8" xfId="1" applyNumberFormat="1" applyFont="1" applyFill="1" applyBorder="1"/>
    <xf numFmtId="10" fontId="4" fillId="2" borderId="19" xfId="1" applyNumberFormat="1" applyFont="1" applyFill="1" applyBorder="1"/>
    <xf numFmtId="41" fontId="4" fillId="2" borderId="19" xfId="0" applyNumberFormat="1" applyFont="1" applyFill="1" applyBorder="1"/>
    <xf numFmtId="0" fontId="4" fillId="0" borderId="16" xfId="0" applyFont="1" applyBorder="1" applyAlignment="1">
      <alignment horizontal="center" wrapText="1"/>
    </xf>
    <xf numFmtId="41" fontId="3" fillId="0" borderId="16" xfId="0" applyNumberFormat="1" applyFont="1" applyBorder="1" applyAlignment="1">
      <alignment horizontal="center" wrapText="1"/>
    </xf>
    <xf numFmtId="0" fontId="12" fillId="6" borderId="27" xfId="4" applyFont="1" applyFill="1" applyBorder="1" applyAlignment="1">
      <alignment horizontal="center"/>
    </xf>
    <xf numFmtId="0" fontId="5" fillId="2" borderId="20" xfId="0" applyFont="1" applyFill="1" applyBorder="1"/>
    <xf numFmtId="4" fontId="4" fillId="2" borderId="22" xfId="0" applyNumberFormat="1" applyFont="1" applyFill="1" applyBorder="1"/>
    <xf numFmtId="4" fontId="3" fillId="0" borderId="14" xfId="0" applyNumberFormat="1" applyFont="1" applyBorder="1"/>
    <xf numFmtId="0" fontId="4" fillId="0" borderId="17" xfId="0" applyFont="1" applyBorder="1" applyAlignment="1">
      <alignment horizontal="left"/>
    </xf>
    <xf numFmtId="4" fontId="3" fillId="0" borderId="14" xfId="1" applyNumberFormat="1" applyFont="1" applyFill="1" applyBorder="1"/>
    <xf numFmtId="0" fontId="3" fillId="4" borderId="23" xfId="0" applyFont="1" applyFill="1" applyBorder="1"/>
    <xf numFmtId="0" fontId="12" fillId="6" borderId="27" xfId="4" applyFont="1" applyFill="1" applyBorder="1" applyAlignment="1">
      <alignment horizontal="left"/>
    </xf>
    <xf numFmtId="0" fontId="3" fillId="6" borderId="2" xfId="0" applyFont="1" applyFill="1" applyBorder="1" applyAlignment="1">
      <alignment horizontal="left"/>
    </xf>
    <xf numFmtId="41" fontId="3" fillId="6" borderId="2" xfId="2" applyNumberFormat="1" applyFont="1" applyFill="1" applyBorder="1" applyAlignment="1">
      <alignment horizontal="left"/>
    </xf>
    <xf numFmtId="0" fontId="5" fillId="0" borderId="8" xfId="0" applyFont="1" applyBorder="1"/>
    <xf numFmtId="4" fontId="3" fillId="0" borderId="7" xfId="0" applyNumberFormat="1" applyFont="1" applyBorder="1"/>
    <xf numFmtId="0" fontId="3" fillId="0" borderId="17" xfId="0" applyFont="1" applyBorder="1" applyAlignment="1">
      <alignment horizontal="right"/>
    </xf>
    <xf numFmtId="0" fontId="4" fillId="0" borderId="17" xfId="0" applyFont="1" applyBorder="1" applyAlignment="1">
      <alignment horizontal="center" wrapText="1"/>
    </xf>
    <xf numFmtId="41" fontId="3" fillId="0" borderId="17" xfId="0" applyNumberFormat="1" applyFont="1" applyBorder="1"/>
    <xf numFmtId="0" fontId="4" fillId="0" borderId="8" xfId="0" applyFont="1" applyBorder="1"/>
    <xf numFmtId="0" fontId="4" fillId="0" borderId="7" xfId="0" applyFont="1" applyBorder="1"/>
    <xf numFmtId="0" fontId="4" fillId="0" borderId="13" xfId="0" applyFont="1" applyBorder="1" applyAlignment="1">
      <alignment horizontal="center"/>
    </xf>
    <xf numFmtId="0" fontId="4" fillId="0" borderId="13" xfId="0" applyFont="1" applyBorder="1"/>
    <xf numFmtId="0" fontId="4" fillId="2" borderId="21" xfId="0" applyFont="1" applyFill="1" applyBorder="1"/>
    <xf numFmtId="0" fontId="4" fillId="2" borderId="22" xfId="0" applyFont="1" applyFill="1" applyBorder="1"/>
    <xf numFmtId="0" fontId="3" fillId="0" borderId="8" xfId="0" applyFont="1" applyBorder="1"/>
    <xf numFmtId="0" fontId="3" fillId="0" borderId="1" xfId="0" applyFont="1" applyBorder="1"/>
    <xf numFmtId="0" fontId="3" fillId="0" borderId="7" xfId="0" applyFont="1" applyBorder="1"/>
    <xf numFmtId="0" fontId="3" fillId="0" borderId="30" xfId="0" applyFont="1" applyBorder="1" applyAlignment="1">
      <alignment horizontal="center"/>
    </xf>
    <xf numFmtId="11" fontId="3" fillId="0" borderId="24" xfId="0" applyNumberFormat="1" applyFont="1" applyBorder="1"/>
    <xf numFmtId="4" fontId="3" fillId="7" borderId="16" xfId="0" applyNumberFormat="1" applyFont="1" applyFill="1" applyBorder="1"/>
    <xf numFmtId="0" fontId="4" fillId="7" borderId="28" xfId="0" applyFont="1" applyFill="1" applyBorder="1" applyAlignment="1">
      <alignment horizontal="left" indent="1"/>
    </xf>
    <xf numFmtId="4" fontId="3" fillId="7" borderId="29" xfId="0" applyNumberFormat="1" applyFont="1" applyFill="1" applyBorder="1"/>
    <xf numFmtId="0" fontId="4" fillId="7" borderId="25" xfId="0" applyFont="1" applyFill="1" applyBorder="1" applyAlignment="1">
      <alignment horizontal="left" indent="1"/>
    </xf>
    <xf numFmtId="4" fontId="3" fillId="7" borderId="26" xfId="0" applyNumberFormat="1" applyFont="1" applyFill="1" applyBorder="1"/>
    <xf numFmtId="4" fontId="3" fillId="3" borderId="16" xfId="0" applyNumberFormat="1" applyFont="1" applyFill="1" applyBorder="1"/>
    <xf numFmtId="0" fontId="3" fillId="0" borderId="2" xfId="0" applyFont="1" applyBorder="1" applyAlignment="1">
      <alignment horizontal="left"/>
    </xf>
    <xf numFmtId="0" fontId="3" fillId="0" borderId="0" xfId="0" applyFont="1" applyAlignment="1">
      <alignment horizontal="left"/>
    </xf>
    <xf numFmtId="0" fontId="2" fillId="0" borderId="16" xfId="0" applyFont="1" applyBorder="1" applyAlignment="1">
      <alignment horizontal="center"/>
    </xf>
    <xf numFmtId="0" fontId="12" fillId="0" borderId="0" xfId="4" applyFont="1" applyAlignment="1">
      <alignment horizontal="center"/>
    </xf>
    <xf numFmtId="0" fontId="12" fillId="6" borderId="31" xfId="4" applyFont="1" applyFill="1" applyBorder="1" applyAlignment="1">
      <alignment horizontal="center"/>
    </xf>
    <xf numFmtId="0" fontId="4" fillId="4" borderId="16" xfId="0" applyFont="1" applyFill="1" applyBorder="1"/>
    <xf numFmtId="0" fontId="4" fillId="5" borderId="16" xfId="0" applyFont="1" applyFill="1" applyBorder="1"/>
    <xf numFmtId="3" fontId="5" fillId="0" borderId="17" xfId="0" applyNumberFormat="1" applyFont="1" applyBorder="1"/>
    <xf numFmtId="0" fontId="4" fillId="4" borderId="14" xfId="0" applyFont="1" applyFill="1" applyBorder="1"/>
    <xf numFmtId="0" fontId="4" fillId="5" borderId="14" xfId="0" applyFont="1" applyFill="1" applyBorder="1"/>
    <xf numFmtId="0" fontId="4" fillId="4" borderId="19" xfId="0" applyFont="1" applyFill="1" applyBorder="1"/>
    <xf numFmtId="0" fontId="4" fillId="4" borderId="18" xfId="0" applyFont="1" applyFill="1" applyBorder="1"/>
    <xf numFmtId="0" fontId="4" fillId="4" borderId="23" xfId="0" applyFont="1" applyFill="1" applyBorder="1"/>
    <xf numFmtId="0" fontId="4" fillId="5" borderId="23" xfId="0" applyFont="1" applyFill="1" applyBorder="1"/>
    <xf numFmtId="2" fontId="3" fillId="0" borderId="17" xfId="1" applyNumberFormat="1" applyFont="1" applyFill="1" applyBorder="1"/>
    <xf numFmtId="0" fontId="3" fillId="0" borderId="14" xfId="0" applyFont="1" applyBorder="1" applyAlignment="1">
      <alignment horizontal="center" wrapText="1"/>
    </xf>
    <xf numFmtId="0" fontId="3" fillId="0" borderId="8" xfId="0" applyFont="1" applyBorder="1" applyAlignment="1">
      <alignment horizontal="center" wrapText="1"/>
    </xf>
    <xf numFmtId="2" fontId="3" fillId="0" borderId="24" xfId="1" applyNumberFormat="1" applyFont="1" applyBorder="1"/>
    <xf numFmtId="0" fontId="5" fillId="0" borderId="32" xfId="0" applyFont="1" applyBorder="1"/>
    <xf numFmtId="4" fontId="3" fillId="0" borderId="33" xfId="0" applyNumberFormat="1" applyFont="1" applyBorder="1"/>
    <xf numFmtId="0" fontId="2" fillId="0" borderId="17" xfId="0" applyFont="1" applyBorder="1" applyAlignment="1">
      <alignment horizontal="left"/>
    </xf>
    <xf numFmtId="0" fontId="3" fillId="0" borderId="16" xfId="0" applyFont="1" applyBorder="1" applyAlignment="1">
      <alignment horizontal="left" indent="1"/>
    </xf>
    <xf numFmtId="4" fontId="3" fillId="0" borderId="22" xfId="0" applyNumberFormat="1" applyFont="1" applyBorder="1"/>
    <xf numFmtId="0" fontId="3" fillId="0" borderId="17" xfId="0" applyFont="1" applyBorder="1" applyAlignment="1">
      <alignment horizontal="left" indent="1"/>
    </xf>
    <xf numFmtId="0" fontId="3" fillId="4" borderId="16" xfId="4" applyFont="1" applyFill="1" applyBorder="1" applyAlignment="1">
      <alignment horizontal="right"/>
    </xf>
    <xf numFmtId="2" fontId="4" fillId="0" borderId="0" xfId="1" applyNumberFormat="1" applyFont="1" applyFill="1" applyBorder="1"/>
    <xf numFmtId="3" fontId="4" fillId="0" borderId="7" xfId="0" applyNumberFormat="1" applyFont="1" applyBorder="1"/>
    <xf numFmtId="3" fontId="4" fillId="0" borderId="16" xfId="3" applyNumberFormat="1" applyFont="1" applyBorder="1"/>
    <xf numFmtId="0" fontId="13" fillId="0" borderId="0" xfId="0" applyFont="1"/>
    <xf numFmtId="4" fontId="3" fillId="5" borderId="16" xfId="1" applyNumberFormat="1" applyFont="1" applyFill="1" applyBorder="1"/>
    <xf numFmtId="0" fontId="14" fillId="0" borderId="0" xfId="6" applyFill="1" applyBorder="1"/>
    <xf numFmtId="4" fontId="4" fillId="0" borderId="1" xfId="0" applyNumberFormat="1" applyFont="1" applyBorder="1"/>
    <xf numFmtId="0" fontId="5" fillId="0" borderId="16" xfId="0" applyFont="1" applyBorder="1"/>
    <xf numFmtId="0" fontId="3" fillId="0" borderId="0" xfId="4" applyFont="1" applyAlignment="1">
      <alignment horizontal="left"/>
    </xf>
    <xf numFmtId="0" fontId="3" fillId="0" borderId="0" xfId="5" applyNumberFormat="1" applyFont="1" applyFill="1" applyBorder="1" applyAlignment="1">
      <alignment horizontal="left"/>
    </xf>
    <xf numFmtId="4" fontId="4" fillId="3" borderId="16" xfId="0" applyNumberFormat="1" applyFont="1" applyFill="1" applyBorder="1"/>
    <xf numFmtId="0" fontId="4" fillId="0" borderId="5" xfId="0" applyFont="1" applyBorder="1" applyAlignment="1">
      <alignment horizontal="left" indent="1"/>
    </xf>
    <xf numFmtId="0" fontId="4" fillId="4" borderId="13" xfId="0" applyFont="1" applyFill="1" applyBorder="1"/>
    <xf numFmtId="0" fontId="4" fillId="0" borderId="8" xfId="0" applyFont="1" applyBorder="1" applyAlignment="1">
      <alignment horizontal="left"/>
    </xf>
    <xf numFmtId="41" fontId="3" fillId="0" borderId="14" xfId="0" applyNumberFormat="1" applyFont="1" applyBorder="1" applyAlignment="1">
      <alignment horizontal="center" wrapText="1"/>
    </xf>
    <xf numFmtId="4" fontId="4" fillId="2" borderId="19" xfId="0" applyNumberFormat="1" applyFont="1" applyFill="1" applyBorder="1"/>
    <xf numFmtId="0" fontId="4" fillId="0" borderId="17" xfId="0" applyFont="1" applyBorder="1"/>
    <xf numFmtId="169" fontId="4" fillId="0" borderId="19" xfId="0" applyNumberFormat="1" applyFont="1" applyBorder="1"/>
    <xf numFmtId="0" fontId="5" fillId="2" borderId="18" xfId="0" applyFont="1" applyFill="1" applyBorder="1"/>
    <xf numFmtId="3" fontId="4" fillId="0" borderId="0" xfId="3" applyNumberFormat="1" applyFont="1"/>
    <xf numFmtId="0" fontId="4" fillId="7" borderId="34" xfId="0" applyFont="1" applyFill="1" applyBorder="1" applyAlignment="1">
      <alignment horizontal="left" indent="1"/>
    </xf>
    <xf numFmtId="4" fontId="3" fillId="7" borderId="35" xfId="0" applyNumberFormat="1" applyFont="1" applyFill="1" applyBorder="1"/>
    <xf numFmtId="169" fontId="4" fillId="0" borderId="16" xfId="0" applyNumberFormat="1" applyFont="1" applyBorder="1"/>
    <xf numFmtId="171" fontId="3" fillId="0" borderId="16" xfId="0" applyNumberFormat="1" applyFont="1" applyBorder="1"/>
    <xf numFmtId="3" fontId="4" fillId="0" borderId="23" xfId="0" applyNumberFormat="1" applyFont="1" applyBorder="1" applyAlignment="1">
      <alignment horizontal="left" indent="1"/>
    </xf>
    <xf numFmtId="0" fontId="5" fillId="2" borderId="21" xfId="0" applyFont="1" applyFill="1" applyBorder="1" applyAlignment="1">
      <alignment horizontal="center" vertical="center"/>
    </xf>
    <xf numFmtId="0" fontId="5" fillId="2" borderId="22" xfId="0" applyFont="1" applyFill="1" applyBorder="1" applyAlignment="1">
      <alignment horizontal="center" vertical="center"/>
    </xf>
    <xf numFmtId="3" fontId="4" fillId="0" borderId="13" xfId="0" applyNumberFormat="1" applyFont="1" applyBorder="1" applyAlignment="1">
      <alignment horizontal="left" indent="1"/>
    </xf>
    <xf numFmtId="3" fontId="4" fillId="5" borderId="14" xfId="0" applyNumberFormat="1" applyFont="1" applyFill="1" applyBorder="1"/>
    <xf numFmtId="3" fontId="5" fillId="4" borderId="17" xfId="0" applyNumberFormat="1" applyFont="1" applyFill="1" applyBorder="1"/>
    <xf numFmtId="3" fontId="4" fillId="4" borderId="19" xfId="0" applyNumberFormat="1" applyFont="1" applyFill="1" applyBorder="1"/>
    <xf numFmtId="3" fontId="4" fillId="4" borderId="18" xfId="0" applyNumberFormat="1" applyFont="1" applyFill="1" applyBorder="1"/>
    <xf numFmtId="0" fontId="2" fillId="4" borderId="17" xfId="0" applyFont="1" applyFill="1" applyBorder="1" applyAlignment="1">
      <alignment horizontal="left"/>
    </xf>
    <xf numFmtId="0" fontId="3" fillId="0" borderId="8" xfId="0" applyFont="1" applyBorder="1" applyAlignment="1">
      <alignment horizontal="left" indent="1"/>
    </xf>
    <xf numFmtId="0" fontId="3" fillId="0" borderId="20" xfId="0" applyFont="1" applyBorder="1" applyAlignment="1">
      <alignment horizontal="left" indent="1"/>
    </xf>
    <xf numFmtId="3" fontId="4" fillId="5" borderId="13" xfId="0" applyNumberFormat="1" applyFont="1" applyFill="1" applyBorder="1"/>
    <xf numFmtId="0" fontId="4" fillId="0" borderId="20" xfId="0" applyFont="1" applyBorder="1" applyAlignment="1">
      <alignment horizontal="left" indent="1"/>
    </xf>
    <xf numFmtId="0" fontId="4" fillId="0" borderId="8" xfId="0" applyFont="1" applyBorder="1" applyAlignment="1">
      <alignment horizontal="left" indent="1"/>
    </xf>
    <xf numFmtId="11" fontId="4" fillId="4" borderId="23" xfId="0" applyNumberFormat="1" applyFont="1" applyFill="1" applyBorder="1"/>
    <xf numFmtId="11" fontId="4" fillId="5" borderId="14" xfId="0" applyNumberFormat="1" applyFont="1" applyFill="1" applyBorder="1"/>
    <xf numFmtId="11" fontId="4" fillId="0" borderId="0" xfId="0" applyNumberFormat="1" applyFont="1"/>
    <xf numFmtId="0" fontId="4" fillId="0" borderId="17" xfId="0" applyFont="1" applyBorder="1" applyAlignment="1">
      <alignment horizontal="center"/>
    </xf>
    <xf numFmtId="0" fontId="4" fillId="0" borderId="18" xfId="0" applyFont="1" applyBorder="1" applyAlignment="1">
      <alignment horizontal="center"/>
    </xf>
    <xf numFmtId="0" fontId="5" fillId="0" borderId="17" xfId="0" applyFont="1" applyBorder="1" applyAlignment="1">
      <alignment horizontal="center"/>
    </xf>
    <xf numFmtId="0" fontId="5" fillId="0" borderId="19" xfId="0" applyFont="1" applyBorder="1" applyAlignment="1">
      <alignment horizontal="center"/>
    </xf>
    <xf numFmtId="0" fontId="5" fillId="0" borderId="18" xfId="0" applyFont="1" applyBorder="1" applyAlignment="1">
      <alignment horizontal="center"/>
    </xf>
    <xf numFmtId="41" fontId="5" fillId="0" borderId="17" xfId="0" applyNumberFormat="1" applyFont="1" applyBorder="1" applyAlignment="1">
      <alignment horizontal="center"/>
    </xf>
    <xf numFmtId="41" fontId="5" fillId="0" borderId="18" xfId="0" applyNumberFormat="1" applyFont="1" applyBorder="1" applyAlignment="1">
      <alignment horizontal="center"/>
    </xf>
    <xf numFmtId="11" fontId="4" fillId="5" borderId="16" xfId="0" applyNumberFormat="1" applyFont="1" applyFill="1" applyBorder="1"/>
  </cellXfs>
  <cellStyles count="7">
    <cellStyle name="Comma" xfId="3" builtinId="3"/>
    <cellStyle name="Currency" xfId="2" builtinId="4"/>
    <cellStyle name="Hyperlink" xfId="6" builtinId="8"/>
    <cellStyle name="Normal" xfId="0" builtinId="0"/>
    <cellStyle name="Normal 2" xfId="4" xr:uid="{00000000-0005-0000-0000-000003000000}"/>
    <cellStyle name="Percent" xfId="1" builtinId="5"/>
    <cellStyle name="Percent 2 2" xfId="5" xr:uid="{00000000-0005-0000-0000-000005000000}"/>
  </cellStyles>
  <dxfs count="0"/>
  <tableStyles count="0" defaultTableStyle="TableStyleMedium9" defaultPivotStyle="PivotStyleLight16"/>
  <colors>
    <mruColors>
      <color rgb="FFFF0000"/>
      <color rgb="FF0000CC"/>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63501</xdr:colOff>
      <xdr:row>59</xdr:row>
      <xdr:rowOff>158749</xdr:rowOff>
    </xdr:from>
    <xdr:to>
      <xdr:col>5</xdr:col>
      <xdr:colOff>21168</xdr:colOff>
      <xdr:row>77</xdr:row>
      <xdr:rowOff>126999</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99668" y="10022416"/>
          <a:ext cx="3429000" cy="2846916"/>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solidFill>
                <a:schemeClr val="dk1"/>
              </a:solidFill>
              <a:effectLst/>
              <a:latin typeface="+mn-lt"/>
              <a:ea typeface="+mn-ea"/>
              <a:cs typeface="+mn-cs"/>
            </a:rPr>
            <a:t>Mortgage-style size of debt is the product of the debt fraction and total capital cost. The total capital cost includes debt service reserve funding and debt up-front costs, which are both calculated from the size of debt value. To calculate the value, SAM uses a two-step iteration that is not possible to replicate in this workbook using static formulas.</a:t>
          </a:r>
        </a:p>
        <a:p>
          <a:endParaRPr lang="en-US">
            <a:effectLst/>
          </a:endParaRPr>
        </a:p>
        <a:p>
          <a:r>
            <a:rPr lang="en-US" sz="1100">
              <a:solidFill>
                <a:schemeClr val="dk1"/>
              </a:solidFill>
              <a:effectLst/>
              <a:latin typeface="+mn-lt"/>
              <a:ea typeface="+mn-ea"/>
              <a:cs typeface="+mn-cs"/>
            </a:rPr>
            <a:t>Sculpted debt sizes</a:t>
          </a:r>
          <a:r>
            <a:rPr lang="en-US" sz="1100" baseline="0">
              <a:solidFill>
                <a:schemeClr val="dk1"/>
              </a:solidFill>
              <a:effectLst/>
              <a:latin typeface="+mn-lt"/>
              <a:ea typeface="+mn-ea"/>
              <a:cs typeface="+mn-cs"/>
            </a:rPr>
            <a:t> debt based on EBITDA to maintain a constant DSCR from year to year.</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"Equal payments" for the annual payment schedule indicates a standard amortization with constant total annual P&amp;I payments. "Fixed principal" indicates fixed principal with declining interest annual payments</a:t>
          </a:r>
          <a:endParaRPr lang="en-US" sz="1100">
            <a:solidFill>
              <a:schemeClr val="dk1"/>
            </a:solidFill>
            <a:latin typeface="+mn-lt"/>
            <a:ea typeface="+mn-ea"/>
            <a:cs typeface="+mn-cs"/>
          </a:endParaRPr>
        </a:p>
      </xdr:txBody>
    </xdr:sp>
    <xdr:clientData/>
  </xdr:twoCellAnchor>
  <xdr:oneCellAnchor>
    <xdr:from>
      <xdr:col>3</xdr:col>
      <xdr:colOff>582083</xdr:colOff>
      <xdr:row>22</xdr:row>
      <xdr:rowOff>0</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318250" y="38205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5</xdr:col>
      <xdr:colOff>31747</xdr:colOff>
      <xdr:row>110</xdr:row>
      <xdr:rowOff>42334</xdr:rowOff>
    </xdr:from>
    <xdr:to>
      <xdr:col>7</xdr:col>
      <xdr:colOff>444497</xdr:colOff>
      <xdr:row>113</xdr:row>
      <xdr:rowOff>43604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9239247" y="18192751"/>
          <a:ext cx="3429000" cy="488103"/>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or PTC amount indicates amounts entered as annual values. </a:t>
          </a:r>
          <a:r>
            <a:rPr lang="en-US" sz="1100" baseline="0"/>
            <a:t>See "ANNUAL VALUES" below.</a:t>
          </a:r>
          <a:endParaRPr lang="en-US" sz="1100"/>
        </a:p>
      </xdr:txBody>
    </xdr:sp>
    <xdr:clientData/>
  </xdr:twoCellAnchor>
  <xdr:twoCellAnchor>
    <xdr:from>
      <xdr:col>3</xdr:col>
      <xdr:colOff>57147</xdr:colOff>
      <xdr:row>45</xdr:row>
      <xdr:rowOff>4232</xdr:rowOff>
    </xdr:from>
    <xdr:to>
      <xdr:col>5</xdr:col>
      <xdr:colOff>10583</xdr:colOff>
      <xdr:row>55</xdr:row>
      <xdr:rowOff>21168</xdr:rowOff>
    </xdr:to>
    <xdr:sp macro="" textlink="">
      <xdr:nvSpPr>
        <xdr:cNvPr id="6" name="TextBox 5">
          <a:extLst>
            <a:ext uri="{FF2B5EF4-FFF2-40B4-BE49-F238E27FC236}">
              <a16:creationId xmlns:a16="http://schemas.microsoft.com/office/drawing/2014/main" id="{594AD579-CEBD-4CAE-ABEF-9FEFCE41B1F1}"/>
            </a:ext>
          </a:extLst>
        </xdr:cNvPr>
        <xdr:cNvSpPr txBox="1"/>
      </xdr:nvSpPr>
      <xdr:spPr>
        <a:xfrm>
          <a:off x="5793314" y="7645399"/>
          <a:ext cx="3424769" cy="1604436"/>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t>Cash flow reads the annual income tax rate from the table under </a:t>
          </a:r>
          <a:r>
            <a:rPr lang="en-US" sz="1100" baseline="0"/>
            <a:t>"ANNUAL VALUES" below. Year 1 rates </a:t>
          </a:r>
          <a:r>
            <a:rPr lang="en-US" sz="1100" baseline="0">
              <a:solidFill>
                <a:schemeClr val="dk1"/>
              </a:solidFill>
              <a:effectLst/>
              <a:latin typeface="+mn-lt"/>
              <a:ea typeface="+mn-ea"/>
              <a:cs typeface="+mn-cs"/>
            </a:rPr>
            <a:t>are shown here for reference.</a:t>
          </a:r>
          <a:endParaRPr lang="en-US">
            <a:effectLst/>
          </a:endParaRP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System Costs input page.</a:t>
          </a:r>
          <a:endParaRPr lang="en-US">
            <a:effectLst/>
          </a:endParaRPr>
        </a:p>
        <a:p>
          <a:endParaRPr lang="en-US" sz="1100"/>
        </a:p>
      </xdr:txBody>
    </xdr:sp>
    <xdr:clientData/>
  </xdr:twoCellAnchor>
  <xdr:twoCellAnchor>
    <xdr:from>
      <xdr:col>1</xdr:col>
      <xdr:colOff>1227665</xdr:colOff>
      <xdr:row>230</xdr:row>
      <xdr:rowOff>10585</xdr:rowOff>
    </xdr:from>
    <xdr:to>
      <xdr:col>3</xdr:col>
      <xdr:colOff>105833</xdr:colOff>
      <xdr:row>234</xdr:row>
      <xdr:rowOff>105835</xdr:rowOff>
    </xdr:to>
    <xdr:sp macro="" textlink="">
      <xdr:nvSpPr>
        <xdr:cNvPr id="7" name="TextBox 6">
          <a:extLst>
            <a:ext uri="{FF2B5EF4-FFF2-40B4-BE49-F238E27FC236}">
              <a16:creationId xmlns:a16="http://schemas.microsoft.com/office/drawing/2014/main" id="{BE977134-0C2F-4D11-AE86-EEA1A68EB043}"/>
            </a:ext>
          </a:extLst>
        </xdr:cNvPr>
        <xdr:cNvSpPr txBox="1"/>
      </xdr:nvSpPr>
      <xdr:spPr>
        <a:xfrm>
          <a:off x="1460498" y="35581168"/>
          <a:ext cx="4381502" cy="730250"/>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the debt fraction</a:t>
          </a:r>
          <a:r>
            <a:rPr lang="en-US" sz="1100" baseline="0"/>
            <a:t> input option, debt service reserve calculations involve an iterative calculation that is not replicated in this workbook. The iteration is required because the capital cost on which the debt amount depends includes the initial debt service funding amount.</a:t>
          </a:r>
          <a:endParaRPr lang="en-US">
            <a:effectLst/>
          </a:endParaRPr>
        </a:p>
      </xdr:txBody>
    </xdr:sp>
    <xdr:clientData/>
  </xdr:twoCellAnchor>
  <xdr:twoCellAnchor>
    <xdr:from>
      <xdr:col>6</xdr:col>
      <xdr:colOff>31750</xdr:colOff>
      <xdr:row>103</xdr:row>
      <xdr:rowOff>52916</xdr:rowOff>
    </xdr:from>
    <xdr:to>
      <xdr:col>8</xdr:col>
      <xdr:colOff>963084</xdr:colOff>
      <xdr:row>106</xdr:row>
      <xdr:rowOff>126999</xdr:rowOff>
    </xdr:to>
    <xdr:sp macro="" textlink="">
      <xdr:nvSpPr>
        <xdr:cNvPr id="3" name="TextBox 2">
          <a:extLst>
            <a:ext uri="{FF2B5EF4-FFF2-40B4-BE49-F238E27FC236}">
              <a16:creationId xmlns:a16="http://schemas.microsoft.com/office/drawing/2014/main" id="{8A4415DF-DD6F-4701-9584-C446AD972D8A}"/>
            </a:ext>
          </a:extLst>
        </xdr:cNvPr>
        <xdr:cNvSpPr txBox="1"/>
      </xdr:nvSpPr>
      <xdr:spPr>
        <a:xfrm>
          <a:off x="11006667" y="17092083"/>
          <a:ext cx="3429000" cy="550333"/>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ITC allocated to multiple years, see "ANNUAL VALUES" below: Values here are shown as sums of annual values for reference.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Y239"/>
  <sheetViews>
    <sheetView tabSelected="1" zoomScale="90" zoomScaleNormal="90" workbookViewId="0"/>
  </sheetViews>
  <sheetFormatPr defaultColWidth="9.140625" defaultRowHeight="12.75" x14ac:dyDescent="0.2"/>
  <cols>
    <col min="1" max="1" width="3.42578125" style="4" customWidth="1"/>
    <col min="2" max="2" width="60.7109375" style="4" customWidth="1"/>
    <col min="3" max="3" width="21.7109375" style="4" customWidth="1"/>
    <col min="4" max="4" width="18.7109375" style="4" customWidth="1"/>
    <col min="5" max="5" width="33.28515625" style="4" customWidth="1"/>
    <col min="6" max="6" width="26.42578125" style="4" customWidth="1"/>
    <col min="7" max="9" width="18.7109375" style="4" customWidth="1"/>
    <col min="10" max="12" width="25.85546875" style="4" customWidth="1"/>
    <col min="13" max="13" width="21" style="4" customWidth="1"/>
    <col min="14" max="14" width="17" style="4" customWidth="1"/>
    <col min="15" max="251" width="13.7109375" style="4" customWidth="1"/>
    <col min="252" max="16384" width="9.140625" style="4"/>
  </cols>
  <sheetData>
    <row r="1" spans="1:48" ht="21" customHeight="1" x14ac:dyDescent="0.35">
      <c r="A1" s="257"/>
      <c r="B1" s="258" t="s">
        <v>333</v>
      </c>
      <c r="C1" s="257"/>
      <c r="D1" s="257"/>
      <c r="E1" s="257"/>
      <c r="F1" s="257"/>
      <c r="G1" s="257"/>
      <c r="H1" s="257"/>
      <c r="I1" s="257"/>
      <c r="J1" s="82"/>
      <c r="K1" s="82"/>
      <c r="L1" s="82"/>
      <c r="M1" s="82"/>
      <c r="N1" s="82"/>
    </row>
    <row r="2" spans="1:48" ht="12.75" customHeight="1" x14ac:dyDescent="0.2">
      <c r="B2" s="5" t="s">
        <v>101</v>
      </c>
      <c r="C2" s="107"/>
      <c r="D2" s="82"/>
      <c r="E2" s="83" t="s">
        <v>87</v>
      </c>
      <c r="G2" s="82"/>
      <c r="H2" s="200"/>
      <c r="J2" s="82"/>
      <c r="K2" s="82"/>
      <c r="L2" s="82"/>
      <c r="M2" s="82"/>
      <c r="N2" s="82"/>
    </row>
    <row r="3" spans="1:48" ht="12.75" customHeight="1" x14ac:dyDescent="0.2">
      <c r="B3" s="63" t="s">
        <v>194</v>
      </c>
      <c r="C3" s="108">
        <v>100000</v>
      </c>
      <c r="D3" s="82"/>
      <c r="E3" s="35" t="s">
        <v>178</v>
      </c>
      <c r="G3" s="82"/>
      <c r="H3" s="200"/>
      <c r="I3" s="122"/>
      <c r="J3" s="82"/>
      <c r="K3" s="82"/>
      <c r="L3" s="82"/>
      <c r="M3" s="82"/>
      <c r="N3" s="82"/>
    </row>
    <row r="4" spans="1:48" ht="12.75" customHeight="1" x14ac:dyDescent="0.2">
      <c r="B4" s="1"/>
      <c r="C4" s="111"/>
      <c r="D4" s="82"/>
      <c r="E4" s="228" t="s">
        <v>179</v>
      </c>
      <c r="G4" s="82"/>
      <c r="H4" s="26"/>
      <c r="I4" s="120"/>
      <c r="J4" s="82"/>
      <c r="K4" s="82"/>
      <c r="L4" s="82"/>
      <c r="M4" s="82"/>
      <c r="N4" s="82"/>
    </row>
    <row r="5" spans="1:48" ht="12.75" customHeight="1" x14ac:dyDescent="0.2">
      <c r="B5" s="5" t="s">
        <v>100</v>
      </c>
      <c r="C5" s="110"/>
      <c r="D5" s="82"/>
      <c r="E5" s="206" t="s">
        <v>303</v>
      </c>
      <c r="I5" s="122"/>
      <c r="K5" s="82"/>
      <c r="L5" s="82"/>
      <c r="M5" s="82"/>
      <c r="N5" s="82"/>
    </row>
    <row r="6" spans="1:48" x14ac:dyDescent="0.2">
      <c r="B6" s="36" t="s">
        <v>158</v>
      </c>
      <c r="C6" s="185">
        <v>102764500</v>
      </c>
      <c r="E6" s="248" t="s">
        <v>242</v>
      </c>
      <c r="G6" s="82"/>
      <c r="H6" s="82"/>
      <c r="I6" s="82"/>
      <c r="J6" s="82"/>
      <c r="K6" s="1"/>
      <c r="M6" s="20"/>
    </row>
    <row r="7" spans="1:48" x14ac:dyDescent="0.2">
      <c r="C7" s="111"/>
      <c r="G7" s="34"/>
      <c r="H7" s="34"/>
      <c r="I7" s="34"/>
      <c r="J7" s="34"/>
      <c r="M7" s="19"/>
    </row>
    <row r="8" spans="1:48" x14ac:dyDescent="0.2">
      <c r="B8" s="5" t="s">
        <v>159</v>
      </c>
      <c r="C8" s="110"/>
      <c r="E8" s="201" t="s">
        <v>396</v>
      </c>
      <c r="F8" s="202"/>
      <c r="G8" s="159"/>
      <c r="H8" s="122"/>
      <c r="I8" s="122"/>
      <c r="J8" s="122"/>
      <c r="M8" s="92"/>
      <c r="N8" s="26"/>
    </row>
    <row r="9" spans="1:48" x14ac:dyDescent="0.2">
      <c r="B9" s="87" t="s">
        <v>160</v>
      </c>
      <c r="C9" s="105">
        <v>0</v>
      </c>
      <c r="E9" s="203" t="s">
        <v>403</v>
      </c>
      <c r="F9" s="109">
        <f>'Cash Flow'!B155</f>
        <v>0.83845217654089343</v>
      </c>
      <c r="G9" s="159"/>
      <c r="H9" s="159"/>
      <c r="I9" s="188"/>
      <c r="J9" s="159"/>
      <c r="K9" s="85"/>
      <c r="M9" s="93"/>
      <c r="O9" s="86"/>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row>
    <row r="10" spans="1:48" x14ac:dyDescent="0.2">
      <c r="B10" s="88" t="s">
        <v>183</v>
      </c>
      <c r="C10" s="106">
        <v>0</v>
      </c>
      <c r="E10" s="203" t="s">
        <v>200</v>
      </c>
      <c r="F10" s="183">
        <f>'Cash Flow'!B147</f>
        <v>-41852866.375</v>
      </c>
      <c r="G10" s="122"/>
      <c r="H10" s="122"/>
      <c r="I10" s="156"/>
      <c r="J10" s="122"/>
      <c r="M10" s="92"/>
      <c r="N10" s="26"/>
    </row>
    <row r="11" spans="1:48" x14ac:dyDescent="0.2">
      <c r="B11" s="87" t="s">
        <v>443</v>
      </c>
      <c r="C11" s="105">
        <v>0</v>
      </c>
      <c r="E11" s="203" t="s">
        <v>227</v>
      </c>
      <c r="F11" s="109">
        <f>HLOOKUP(analysis_period,'Cash Flow'!B2:AP144,143)</f>
        <v>0</v>
      </c>
      <c r="G11" s="122"/>
      <c r="H11" s="122"/>
      <c r="I11" s="156"/>
      <c r="J11" s="122"/>
      <c r="M11" s="92"/>
      <c r="N11" s="26"/>
    </row>
    <row r="12" spans="1:48" x14ac:dyDescent="0.2">
      <c r="B12" s="88" t="s">
        <v>183</v>
      </c>
      <c r="C12" s="106">
        <v>0</v>
      </c>
      <c r="E12" s="203" t="s">
        <v>261</v>
      </c>
      <c r="F12" s="183">
        <f>-'Cash Flow'!B109</f>
        <v>113242474.375</v>
      </c>
      <c r="G12" s="122"/>
      <c r="H12" s="122"/>
      <c r="I12" s="156"/>
      <c r="J12" s="122"/>
      <c r="M12" s="92"/>
      <c r="N12" s="26"/>
    </row>
    <row r="13" spans="1:48" x14ac:dyDescent="0.2">
      <c r="B13" s="87" t="s">
        <v>161</v>
      </c>
      <c r="C13" s="105">
        <v>0</v>
      </c>
      <c r="E13" s="203" t="s">
        <v>201</v>
      </c>
      <c r="F13" s="183">
        <f>F12-F14</f>
        <v>44565386.375</v>
      </c>
      <c r="G13" s="122"/>
      <c r="H13" s="122"/>
      <c r="I13" s="156"/>
      <c r="J13" s="122"/>
      <c r="M13" s="92"/>
      <c r="N13" s="26"/>
    </row>
    <row r="14" spans="1:48" x14ac:dyDescent="0.2">
      <c r="B14" s="37" t="s">
        <v>183</v>
      </c>
      <c r="C14" s="113">
        <v>0</v>
      </c>
      <c r="E14" s="203" t="s">
        <v>262</v>
      </c>
      <c r="F14" s="183">
        <f>'Cash Flow'!B662</f>
        <v>68677088</v>
      </c>
      <c r="G14" s="122"/>
      <c r="H14" s="122"/>
      <c r="I14" s="156"/>
      <c r="J14" s="122"/>
      <c r="M14" s="92"/>
      <c r="N14" s="26"/>
    </row>
    <row r="15" spans="1:48" ht="15" x14ac:dyDescent="0.25">
      <c r="B15" s="287"/>
      <c r="C15" s="288"/>
      <c r="D15" s="284"/>
      <c r="E15" s="36" t="s">
        <v>442</v>
      </c>
      <c r="F15" s="109">
        <f>'Cash Flow'!B682</f>
        <v>0</v>
      </c>
      <c r="G15" s="122"/>
      <c r="H15" s="122"/>
      <c r="I15" s="156"/>
      <c r="J15" s="122"/>
      <c r="M15" s="92"/>
      <c r="N15" s="26"/>
    </row>
    <row r="16" spans="1:48" ht="15" x14ac:dyDescent="0.25">
      <c r="B16" s="5" t="s">
        <v>335</v>
      </c>
      <c r="C16" s="297"/>
      <c r="D16" s="284"/>
      <c r="E16" s="36" t="s">
        <v>411</v>
      </c>
      <c r="F16" s="301">
        <f>F14/F12*100</f>
        <v>60.646050326114661</v>
      </c>
      <c r="G16" s="122"/>
      <c r="H16" s="122"/>
      <c r="I16" s="156"/>
      <c r="J16" s="122"/>
      <c r="M16" s="92"/>
      <c r="N16" s="26"/>
    </row>
    <row r="17" spans="2:14" ht="15" x14ac:dyDescent="0.25">
      <c r="B17" s="87" t="s">
        <v>336</v>
      </c>
      <c r="C17" s="105">
        <v>0</v>
      </c>
      <c r="D17" s="284"/>
      <c r="G17" s="122"/>
      <c r="H17" s="122"/>
      <c r="I17" s="156"/>
      <c r="J17" s="122"/>
      <c r="M17" s="92"/>
      <c r="N17" s="26"/>
    </row>
    <row r="18" spans="2:14" ht="15" x14ac:dyDescent="0.25">
      <c r="B18" s="87" t="s">
        <v>337</v>
      </c>
      <c r="C18" s="105">
        <v>0</v>
      </c>
      <c r="D18" s="284"/>
      <c r="E18" s="201" t="s">
        <v>397</v>
      </c>
      <c r="F18" s="202"/>
      <c r="G18" s="122"/>
      <c r="H18" s="122"/>
      <c r="I18" s="156"/>
      <c r="J18" s="122"/>
      <c r="M18" s="92"/>
      <c r="N18" s="26"/>
    </row>
    <row r="19" spans="2:14" ht="15" x14ac:dyDescent="0.25">
      <c r="B19" s="88" t="s">
        <v>183</v>
      </c>
      <c r="C19" s="105">
        <v>0</v>
      </c>
      <c r="D19" s="284"/>
      <c r="E19" s="203" t="str">
        <f>_xlfn.CONCAT(subscriber1_name, " NPV")</f>
        <v>Anchor NPV</v>
      </c>
      <c r="F19" s="183">
        <f>NPV(NominalDiscountRate/100,'Cash Flow'!C225:AP225)</f>
        <v>0</v>
      </c>
      <c r="G19" s="122"/>
      <c r="H19" s="122"/>
      <c r="I19" s="156"/>
      <c r="J19" s="122"/>
      <c r="M19" s="92"/>
      <c r="N19" s="26"/>
    </row>
    <row r="20" spans="2:14" ht="15" x14ac:dyDescent="0.25">
      <c r="D20" s="284"/>
      <c r="E20" s="203" t="str">
        <f>_xlfn.CONCAT(subscriber2_name, " NPV")</f>
        <v>General NPV</v>
      </c>
      <c r="F20" s="183">
        <f>NPV(NominalDiscountRate/100,'Cash Flow'!C226:AP226)</f>
        <v>0</v>
      </c>
      <c r="G20" s="122"/>
      <c r="H20" s="122"/>
      <c r="I20" s="156"/>
      <c r="J20" s="122"/>
      <c r="M20" s="92"/>
      <c r="N20" s="26"/>
    </row>
    <row r="21" spans="2:14" ht="15" x14ac:dyDescent="0.25">
      <c r="B21" s="5" t="s">
        <v>356</v>
      </c>
      <c r="C21" s="110"/>
      <c r="D21" s="284"/>
      <c r="E21" s="203" t="str">
        <f>_xlfn.CONCAT(subscriber3_name, " NPV")</f>
        <v>Subscriber Class 3 NPV</v>
      </c>
      <c r="F21" s="183">
        <f>NPV(NominalDiscountRate/100,'Cash Flow'!C227:AP227)</f>
        <v>0</v>
      </c>
      <c r="G21" s="122"/>
      <c r="H21" s="122"/>
      <c r="I21" s="156"/>
      <c r="J21" s="122"/>
      <c r="M21" s="92"/>
      <c r="N21" s="26"/>
    </row>
    <row r="22" spans="2:14" x14ac:dyDescent="0.2">
      <c r="B22" s="292" t="s">
        <v>357</v>
      </c>
      <c r="C22" s="225">
        <v>0</v>
      </c>
      <c r="E22" s="203" t="str">
        <f>_xlfn.CONCAT(subscriber4_name, " NPV")</f>
        <v>Subscriber Class 4 NPV</v>
      </c>
      <c r="F22" s="183">
        <f>NPV(NominalDiscountRate/100,'Cash Flow'!C228:AP228)</f>
        <v>0</v>
      </c>
      <c r="G22" s="122"/>
      <c r="H22" s="122"/>
      <c r="I22" s="156"/>
      <c r="J22" s="122"/>
      <c r="M22" s="92"/>
      <c r="N22" s="26"/>
    </row>
    <row r="23" spans="2:14" x14ac:dyDescent="0.2">
      <c r="B23" s="226" t="s">
        <v>358</v>
      </c>
      <c r="C23" s="225">
        <v>35</v>
      </c>
      <c r="D23" s="1"/>
      <c r="G23" s="122"/>
      <c r="H23" s="122"/>
      <c r="I23" s="156"/>
      <c r="J23" s="122"/>
      <c r="M23" s="92"/>
      <c r="N23" s="26"/>
    </row>
    <row r="24" spans="2:14" x14ac:dyDescent="0.2">
      <c r="B24" s="226" t="s">
        <v>359</v>
      </c>
      <c r="C24" s="225">
        <v>0</v>
      </c>
      <c r="D24" s="1"/>
      <c r="G24" s="122"/>
      <c r="H24" s="122"/>
      <c r="I24" s="156"/>
      <c r="J24" s="122"/>
      <c r="M24" s="92"/>
      <c r="N24" s="26"/>
    </row>
    <row r="25" spans="2:14" x14ac:dyDescent="0.2">
      <c r="B25" s="60" t="s">
        <v>183</v>
      </c>
      <c r="C25" s="225">
        <v>0</v>
      </c>
      <c r="D25" s="1"/>
      <c r="G25" s="122"/>
      <c r="H25" s="122"/>
      <c r="I25" s="156"/>
      <c r="J25" s="122"/>
      <c r="M25" s="92"/>
      <c r="N25" s="26"/>
    </row>
    <row r="26" spans="2:14" x14ac:dyDescent="0.2">
      <c r="B26" s="226" t="s">
        <v>398</v>
      </c>
      <c r="C26" s="225">
        <v>10</v>
      </c>
      <c r="D26" s="1"/>
      <c r="G26" s="122"/>
      <c r="H26" s="122"/>
      <c r="I26" s="156"/>
      <c r="J26" s="122"/>
      <c r="M26" s="92"/>
      <c r="N26" s="26"/>
    </row>
    <row r="27" spans="2:14" x14ac:dyDescent="0.2">
      <c r="B27" s="60" t="s">
        <v>183</v>
      </c>
      <c r="C27" s="225">
        <v>0</v>
      </c>
      <c r="D27" s="1"/>
      <c r="G27" s="122"/>
      <c r="H27" s="122"/>
      <c r="I27" s="156"/>
      <c r="J27" s="122"/>
      <c r="M27" s="92"/>
      <c r="N27" s="26"/>
    </row>
    <row r="28" spans="2:14" x14ac:dyDescent="0.2">
      <c r="B28" s="226" t="s">
        <v>399</v>
      </c>
      <c r="C28" s="225">
        <v>0</v>
      </c>
      <c r="D28" s="1"/>
      <c r="G28" s="122"/>
      <c r="H28" s="122"/>
      <c r="I28" s="156"/>
      <c r="J28" s="122"/>
      <c r="M28" s="92"/>
      <c r="N28" s="26"/>
    </row>
    <row r="29" spans="2:14" x14ac:dyDescent="0.2">
      <c r="B29" s="37" t="s">
        <v>183</v>
      </c>
      <c r="C29" s="225">
        <v>0</v>
      </c>
      <c r="D29" s="1"/>
      <c r="G29" s="122"/>
      <c r="H29" s="122"/>
      <c r="I29" s="156"/>
      <c r="J29" s="122"/>
      <c r="M29" s="92"/>
      <c r="N29" s="26"/>
    </row>
    <row r="30" spans="2:14" x14ac:dyDescent="0.2">
      <c r="B30" s="89"/>
      <c r="C30" s="112"/>
      <c r="G30" s="122"/>
      <c r="H30" s="122"/>
      <c r="I30" s="156"/>
      <c r="J30" s="122"/>
      <c r="M30" s="92"/>
    </row>
    <row r="31" spans="2:14" x14ac:dyDescent="0.2">
      <c r="B31" s="5" t="s">
        <v>350</v>
      </c>
      <c r="C31" s="294"/>
      <c r="D31" s="7"/>
      <c r="E31" s="7"/>
      <c r="F31" s="7"/>
      <c r="G31" s="7"/>
      <c r="H31" s="7"/>
      <c r="I31" s="7"/>
      <c r="J31" s="7"/>
      <c r="K31" s="7"/>
      <c r="L31" s="6"/>
      <c r="M31" s="92"/>
      <c r="N31" s="91"/>
    </row>
    <row r="32" spans="2:14" ht="25.5" x14ac:dyDescent="0.2">
      <c r="B32" s="292" t="s">
        <v>339</v>
      </c>
      <c r="C32" s="293" t="s">
        <v>340</v>
      </c>
      <c r="D32" s="293" t="s">
        <v>342</v>
      </c>
      <c r="E32" s="293" t="s">
        <v>338</v>
      </c>
      <c r="F32" s="293" t="s">
        <v>343</v>
      </c>
      <c r="G32" s="293" t="s">
        <v>344</v>
      </c>
      <c r="H32" s="293" t="s">
        <v>345</v>
      </c>
      <c r="I32" s="293" t="s">
        <v>347</v>
      </c>
      <c r="J32" s="293" t="s">
        <v>346</v>
      </c>
      <c r="K32" s="293" t="s">
        <v>348</v>
      </c>
      <c r="L32" s="293" t="s">
        <v>349</v>
      </c>
      <c r="M32" s="92"/>
      <c r="N32" s="91"/>
    </row>
    <row r="33" spans="2:14" x14ac:dyDescent="0.2">
      <c r="B33" s="49" t="s">
        <v>457</v>
      </c>
      <c r="C33" s="227">
        <v>40</v>
      </c>
      <c r="D33" s="289">
        <f>subscriber1_share*system_capacity/100</f>
        <v>40000</v>
      </c>
      <c r="E33" s="227">
        <v>0</v>
      </c>
      <c r="F33" s="227">
        <v>0.1</v>
      </c>
      <c r="G33" s="227">
        <v>0</v>
      </c>
      <c r="H33" s="227">
        <v>0</v>
      </c>
      <c r="I33" s="227">
        <v>85000</v>
      </c>
      <c r="J33" s="227">
        <v>0</v>
      </c>
      <c r="K33" s="227">
        <v>0</v>
      </c>
      <c r="L33" s="227">
        <v>0</v>
      </c>
      <c r="M33" s="92"/>
      <c r="N33" s="1"/>
    </row>
    <row r="34" spans="2:14" x14ac:dyDescent="0.2">
      <c r="B34" s="49" t="s">
        <v>458</v>
      </c>
      <c r="C34" s="227">
        <v>20</v>
      </c>
      <c r="D34" s="289">
        <f>subscriber2_share*system_capacity/100</f>
        <v>20000</v>
      </c>
      <c r="E34" s="227">
        <v>1</v>
      </c>
      <c r="F34" s="227">
        <v>0.06</v>
      </c>
      <c r="G34" s="227">
        <v>0</v>
      </c>
      <c r="H34" s="227">
        <v>0</v>
      </c>
      <c r="I34" s="227">
        <v>20000</v>
      </c>
      <c r="J34" s="227">
        <v>1</v>
      </c>
      <c r="K34" s="227">
        <v>0</v>
      </c>
      <c r="L34" s="227">
        <v>0</v>
      </c>
      <c r="M34" s="92"/>
      <c r="N34" s="1"/>
    </row>
    <row r="35" spans="2:14" x14ac:dyDescent="0.2">
      <c r="B35" s="49" t="s">
        <v>353</v>
      </c>
      <c r="C35" s="227">
        <v>0</v>
      </c>
      <c r="D35" s="289">
        <f>subscriber3_share*system_capacity/100</f>
        <v>0</v>
      </c>
      <c r="E35" s="227">
        <v>0</v>
      </c>
      <c r="F35" s="227">
        <v>0</v>
      </c>
      <c r="G35" s="227">
        <v>0</v>
      </c>
      <c r="H35" s="227">
        <v>0</v>
      </c>
      <c r="I35" s="227">
        <v>0</v>
      </c>
      <c r="J35" s="227">
        <v>0</v>
      </c>
      <c r="K35" s="227">
        <v>0</v>
      </c>
      <c r="L35" s="227">
        <v>0</v>
      </c>
      <c r="M35" s="92"/>
      <c r="N35" s="1"/>
    </row>
    <row r="36" spans="2:14" x14ac:dyDescent="0.2">
      <c r="B36" s="49" t="s">
        <v>354</v>
      </c>
      <c r="C36" s="227">
        <v>0</v>
      </c>
      <c r="D36" s="289">
        <f>subscriber4_share*system_capacity/100</f>
        <v>0</v>
      </c>
      <c r="E36" s="227">
        <v>0</v>
      </c>
      <c r="F36" s="227">
        <v>0</v>
      </c>
      <c r="G36" s="227">
        <v>0</v>
      </c>
      <c r="H36" s="227">
        <v>0</v>
      </c>
      <c r="I36" s="227">
        <v>0</v>
      </c>
      <c r="J36" s="227">
        <v>0</v>
      </c>
      <c r="K36" s="227">
        <v>0</v>
      </c>
      <c r="L36" s="227">
        <v>0</v>
      </c>
      <c r="M36" s="92"/>
      <c r="N36" s="1"/>
    </row>
    <row r="37" spans="2:14" x14ac:dyDescent="0.2">
      <c r="B37" s="226" t="s">
        <v>341</v>
      </c>
      <c r="C37" s="289">
        <f>system_capacity-SUM(subscriber1_share,subscriber2_share,subscriber3_share,subscriber4_share)</f>
        <v>99940</v>
      </c>
      <c r="D37" s="289">
        <f>C37*system_capacity/100</f>
        <v>99940000</v>
      </c>
      <c r="E37" s="295"/>
      <c r="F37" s="29"/>
      <c r="G37" s="140"/>
      <c r="H37" s="140"/>
      <c r="I37" s="296"/>
      <c r="J37" s="141"/>
      <c r="K37" s="227">
        <v>0.03</v>
      </c>
      <c r="L37" s="227">
        <v>0</v>
      </c>
      <c r="M37" s="92"/>
      <c r="N37" s="1"/>
    </row>
    <row r="38" spans="2:14" x14ac:dyDescent="0.2">
      <c r="B38" s="89"/>
      <c r="C38" s="18"/>
      <c r="G38" s="122"/>
      <c r="H38" s="122"/>
      <c r="I38" s="156"/>
      <c r="J38" s="122"/>
      <c r="M38" s="92"/>
      <c r="N38" s="1"/>
    </row>
    <row r="39" spans="2:14" x14ac:dyDescent="0.2">
      <c r="B39" s="5" t="s">
        <v>102</v>
      </c>
      <c r="C39" s="110"/>
      <c r="G39" s="122"/>
      <c r="H39" s="122"/>
      <c r="I39" s="156"/>
      <c r="J39" s="122"/>
      <c r="M39" s="92"/>
      <c r="N39" s="1"/>
    </row>
    <row r="40" spans="2:14" x14ac:dyDescent="0.2">
      <c r="B40" s="232" t="s">
        <v>103</v>
      </c>
      <c r="C40" s="233"/>
      <c r="G40" s="122"/>
      <c r="H40" s="122"/>
      <c r="I40" s="156"/>
      <c r="J40" s="122"/>
      <c r="M40" s="92"/>
      <c r="N40" s="1"/>
    </row>
    <row r="41" spans="2:14" x14ac:dyDescent="0.2">
      <c r="B41" s="37" t="s">
        <v>108</v>
      </c>
      <c r="C41" s="185">
        <v>0</v>
      </c>
      <c r="G41" s="122"/>
      <c r="H41" s="122"/>
      <c r="I41" s="156"/>
      <c r="J41" s="122"/>
      <c r="M41" s="92"/>
      <c r="N41" s="1"/>
    </row>
    <row r="42" spans="2:14" x14ac:dyDescent="0.2">
      <c r="B42" s="37" t="s">
        <v>109</v>
      </c>
      <c r="C42" s="113">
        <v>0</v>
      </c>
      <c r="G42" s="122"/>
      <c r="H42" s="122"/>
      <c r="I42" s="156"/>
      <c r="J42" s="122"/>
      <c r="K42" s="12"/>
      <c r="M42" s="92"/>
      <c r="N42" s="1"/>
    </row>
    <row r="43" spans="2:14" x14ac:dyDescent="0.2">
      <c r="B43" s="37" t="s">
        <v>111</v>
      </c>
      <c r="C43" s="116">
        <v>0</v>
      </c>
      <c r="G43" s="189"/>
      <c r="H43" s="122"/>
      <c r="I43" s="156"/>
      <c r="J43" s="122"/>
      <c r="K43" s="31"/>
      <c r="M43" s="92"/>
      <c r="N43" s="1"/>
    </row>
    <row r="44" spans="2:14" x14ac:dyDescent="0.2">
      <c r="B44" s="37" t="s">
        <v>110</v>
      </c>
      <c r="C44" s="117">
        <f>((inflation_rate/100+1)*(real_discount_rate/100+1)-1)*100</f>
        <v>0</v>
      </c>
      <c r="G44" s="122"/>
      <c r="H44" s="122"/>
      <c r="I44" s="156"/>
      <c r="J44" s="122"/>
      <c r="K44" s="31"/>
      <c r="M44" s="92"/>
      <c r="N44" s="1"/>
    </row>
    <row r="45" spans="2:14" x14ac:dyDescent="0.2">
      <c r="B45" s="28" t="s">
        <v>104</v>
      </c>
      <c r="C45" s="115"/>
      <c r="G45" s="122"/>
      <c r="H45" s="122"/>
      <c r="I45" s="156"/>
      <c r="J45" s="122"/>
      <c r="M45" s="92"/>
      <c r="N45" s="1"/>
    </row>
    <row r="46" spans="2:14" x14ac:dyDescent="0.2">
      <c r="B46" s="37" t="s">
        <v>312</v>
      </c>
      <c r="C46" s="283">
        <f>AnnualTaxFederal</f>
        <v>0</v>
      </c>
      <c r="E46" s="199"/>
      <c r="F46" s="156"/>
      <c r="G46" s="122"/>
      <c r="H46" s="122"/>
      <c r="I46" s="156"/>
      <c r="J46" s="122"/>
      <c r="K46" s="12"/>
      <c r="M46" s="92"/>
      <c r="N46" s="1"/>
    </row>
    <row r="47" spans="2:14" x14ac:dyDescent="0.2">
      <c r="B47" s="37" t="s">
        <v>313</v>
      </c>
      <c r="C47" s="283">
        <f>AnnualTaxState</f>
        <v>0</v>
      </c>
      <c r="E47" s="199"/>
      <c r="F47" s="156"/>
      <c r="G47" s="122"/>
      <c r="H47" s="122"/>
      <c r="I47" s="156"/>
      <c r="J47" s="122"/>
      <c r="K47" s="31"/>
      <c r="M47" s="92"/>
      <c r="N47" s="1"/>
    </row>
    <row r="48" spans="2:14" x14ac:dyDescent="0.2">
      <c r="B48" s="37" t="s">
        <v>157</v>
      </c>
      <c r="C48" s="118">
        <v>5</v>
      </c>
      <c r="E48" s="199"/>
      <c r="F48" s="156"/>
      <c r="G48" s="122"/>
      <c r="H48" s="122"/>
      <c r="I48" s="156"/>
      <c r="J48" s="122"/>
      <c r="K48" s="31"/>
      <c r="M48" s="92"/>
      <c r="N48" s="1"/>
    </row>
    <row r="49" spans="2:14" x14ac:dyDescent="0.2">
      <c r="B49" s="37" t="s">
        <v>107</v>
      </c>
      <c r="C49" s="118">
        <v>0</v>
      </c>
      <c r="E49" s="187"/>
      <c r="F49" s="156"/>
      <c r="G49" s="122"/>
      <c r="H49" s="122"/>
      <c r="I49" s="156"/>
      <c r="J49" s="122"/>
      <c r="M49" s="92"/>
      <c r="N49" s="1"/>
    </row>
    <row r="50" spans="2:14" x14ac:dyDescent="0.2">
      <c r="B50" s="39" t="s">
        <v>0</v>
      </c>
      <c r="C50" s="114"/>
      <c r="E50" s="187"/>
      <c r="F50" s="156"/>
      <c r="G50" s="122"/>
      <c r="H50" s="122"/>
      <c r="I50" s="156"/>
      <c r="J50" s="122"/>
      <c r="K50" s="12"/>
      <c r="M50" s="92"/>
      <c r="N50" s="1"/>
    </row>
    <row r="51" spans="2:14" x14ac:dyDescent="0.2">
      <c r="B51" s="38" t="s">
        <v>112</v>
      </c>
      <c r="C51" s="119">
        <v>100</v>
      </c>
      <c r="E51" s="187"/>
      <c r="F51" s="156"/>
      <c r="G51" s="122"/>
      <c r="H51" s="122"/>
      <c r="I51" s="156"/>
      <c r="J51" s="122"/>
      <c r="K51" s="31"/>
      <c r="M51" s="92"/>
      <c r="N51" s="1"/>
    </row>
    <row r="52" spans="2:14" x14ac:dyDescent="0.2">
      <c r="B52" s="38" t="s">
        <v>114</v>
      </c>
      <c r="C52" s="253">
        <f>total_installed_cost*prop_tax_cost_assessed_percent/100</f>
        <v>102764500</v>
      </c>
      <c r="E52" s="187"/>
      <c r="F52" s="156"/>
      <c r="G52" s="122"/>
      <c r="H52" s="122"/>
      <c r="I52" s="156"/>
      <c r="J52" s="122"/>
      <c r="M52" s="92"/>
      <c r="N52" s="1"/>
    </row>
    <row r="53" spans="2:14" x14ac:dyDescent="0.2">
      <c r="B53" s="38" t="s">
        <v>113</v>
      </c>
      <c r="C53" s="118">
        <v>0</v>
      </c>
      <c r="E53" s="187"/>
      <c r="F53" s="156"/>
      <c r="G53" s="122"/>
      <c r="H53" s="122"/>
      <c r="I53" s="156"/>
      <c r="J53" s="122"/>
      <c r="K53" s="1"/>
      <c r="M53" s="92"/>
      <c r="N53" s="1"/>
    </row>
    <row r="54" spans="2:14" x14ac:dyDescent="0.2">
      <c r="B54" s="38" t="s">
        <v>115</v>
      </c>
      <c r="C54" s="118">
        <v>0</v>
      </c>
      <c r="E54" s="187"/>
      <c r="F54" s="156"/>
      <c r="G54" s="122"/>
      <c r="H54" s="122"/>
      <c r="I54" s="156"/>
      <c r="J54" s="122"/>
      <c r="M54" s="92"/>
      <c r="N54" s="1"/>
    </row>
    <row r="55" spans="2:14" x14ac:dyDescent="0.2">
      <c r="B55" s="28" t="s">
        <v>50</v>
      </c>
      <c r="C55" s="114"/>
      <c r="E55" s="187"/>
      <c r="F55" s="156"/>
      <c r="G55" s="122"/>
      <c r="H55" s="122"/>
      <c r="I55" s="156"/>
      <c r="J55" s="122"/>
      <c r="M55" s="92"/>
      <c r="N55" s="1"/>
    </row>
    <row r="56" spans="2:14" x14ac:dyDescent="0.2">
      <c r="B56" s="36" t="s">
        <v>181</v>
      </c>
      <c r="C56" s="113">
        <v>0</v>
      </c>
      <c r="E56" s="187"/>
      <c r="F56" s="156"/>
      <c r="G56" s="122"/>
      <c r="H56" s="122"/>
      <c r="I56" s="156"/>
      <c r="J56" s="122"/>
      <c r="M56" s="92"/>
      <c r="N56" s="1"/>
    </row>
    <row r="57" spans="2:14" x14ac:dyDescent="0.2">
      <c r="B57" s="36" t="s">
        <v>180</v>
      </c>
      <c r="C57" s="253">
        <f>total_installed_cost*salvage_percentage/100</f>
        <v>0</v>
      </c>
      <c r="G57" s="122"/>
      <c r="H57" s="122"/>
      <c r="I57" s="156"/>
      <c r="J57" s="122"/>
      <c r="M57" s="92"/>
      <c r="N57" s="1"/>
    </row>
    <row r="58" spans="2:14" x14ac:dyDescent="0.2">
      <c r="C58" s="120"/>
      <c r="I58" s="20"/>
      <c r="M58" s="92"/>
      <c r="N58" s="1"/>
    </row>
    <row r="59" spans="2:14" ht="13.5" thickBot="1" x14ac:dyDescent="0.25">
      <c r="B59" s="223" t="s">
        <v>119</v>
      </c>
      <c r="C59" s="224"/>
      <c r="I59" s="20"/>
      <c r="M59" s="92"/>
      <c r="N59" s="1"/>
    </row>
    <row r="60" spans="2:14" x14ac:dyDescent="0.2">
      <c r="B60" s="272" t="s">
        <v>271</v>
      </c>
      <c r="C60" s="273"/>
      <c r="I60" s="20"/>
      <c r="M60" s="92"/>
      <c r="N60" s="1"/>
    </row>
    <row r="61" spans="2:14" x14ac:dyDescent="0.2">
      <c r="B61" s="249" t="s">
        <v>404</v>
      </c>
      <c r="C61" s="250">
        <v>60</v>
      </c>
      <c r="I61" s="20"/>
      <c r="M61" s="92"/>
      <c r="N61" s="1"/>
    </row>
    <row r="62" spans="2:14" x14ac:dyDescent="0.2">
      <c r="B62" s="249" t="s">
        <v>405</v>
      </c>
      <c r="C62" s="250">
        <v>68677088</v>
      </c>
      <c r="I62" s="20"/>
      <c r="M62" s="92"/>
      <c r="N62" s="1"/>
    </row>
    <row r="63" spans="2:14" x14ac:dyDescent="0.2">
      <c r="B63" s="249" t="s">
        <v>406</v>
      </c>
      <c r="C63" s="250" t="s">
        <v>178</v>
      </c>
      <c r="I63" s="20"/>
      <c r="M63" s="92"/>
      <c r="N63" s="1"/>
    </row>
    <row r="64" spans="2:14" x14ac:dyDescent="0.2">
      <c r="B64" s="299" t="s">
        <v>407</v>
      </c>
      <c r="C64" s="300" t="s">
        <v>17</v>
      </c>
      <c r="I64" s="20"/>
      <c r="M64" s="92"/>
      <c r="N64" s="1"/>
    </row>
    <row r="65" spans="2:14" x14ac:dyDescent="0.2">
      <c r="B65" s="299" t="s">
        <v>408</v>
      </c>
      <c r="C65" s="300">
        <v>100</v>
      </c>
      <c r="I65" s="20"/>
      <c r="M65" s="92"/>
      <c r="N65" s="1"/>
    </row>
    <row r="66" spans="2:14" ht="13.5" thickBot="1" x14ac:dyDescent="0.25">
      <c r="B66" s="251" t="s">
        <v>409</v>
      </c>
      <c r="C66" s="252" t="s">
        <v>273</v>
      </c>
      <c r="I66" s="20"/>
      <c r="M66" s="92"/>
      <c r="N66" s="1"/>
    </row>
    <row r="67" spans="2:14" x14ac:dyDescent="0.2">
      <c r="B67" s="232" t="s">
        <v>241</v>
      </c>
      <c r="C67" s="225"/>
      <c r="E67" s="120"/>
      <c r="I67" s="20"/>
      <c r="M67" s="92"/>
      <c r="N67" s="1"/>
    </row>
    <row r="68" spans="2:14" x14ac:dyDescent="0.2">
      <c r="B68" s="37" t="s">
        <v>120</v>
      </c>
      <c r="C68" s="185">
        <v>18</v>
      </c>
      <c r="D68" s="84"/>
      <c r="E68" s="120"/>
      <c r="I68" s="20"/>
      <c r="M68" s="92"/>
      <c r="N68" s="1"/>
    </row>
    <row r="69" spans="2:14" x14ac:dyDescent="0.2">
      <c r="B69" s="37" t="s">
        <v>272</v>
      </c>
      <c r="C69" s="185">
        <v>0</v>
      </c>
      <c r="D69" s="84"/>
      <c r="E69" s="120"/>
      <c r="I69" s="20"/>
      <c r="M69" s="92"/>
      <c r="N69" s="1"/>
    </row>
    <row r="70" spans="2:14" x14ac:dyDescent="0.2">
      <c r="B70" s="37" t="s">
        <v>121</v>
      </c>
      <c r="C70" s="118">
        <v>4</v>
      </c>
      <c r="D70" s="84"/>
      <c r="E70" s="120"/>
      <c r="I70" s="20"/>
      <c r="M70" s="92"/>
      <c r="N70" s="1"/>
    </row>
    <row r="71" spans="2:14" x14ac:dyDescent="0.2">
      <c r="B71" s="37" t="s">
        <v>122</v>
      </c>
      <c r="C71" s="108">
        <v>450000</v>
      </c>
      <c r="D71" s="84"/>
      <c r="E71" s="159"/>
      <c r="I71" s="20"/>
      <c r="M71" s="92"/>
      <c r="N71" s="1"/>
    </row>
    <row r="72" spans="2:14" x14ac:dyDescent="0.2">
      <c r="B72" s="37" t="s">
        <v>123</v>
      </c>
      <c r="C72" s="118">
        <v>2.75</v>
      </c>
      <c r="D72" s="84"/>
      <c r="E72" s="159"/>
      <c r="I72" s="20"/>
      <c r="M72" s="92"/>
      <c r="N72" s="1"/>
    </row>
    <row r="73" spans="2:14" x14ac:dyDescent="0.2">
      <c r="B73" s="37" t="s">
        <v>246</v>
      </c>
      <c r="C73" s="206">
        <v>1888620</v>
      </c>
      <c r="D73" s="26"/>
      <c r="I73" s="20"/>
      <c r="M73" s="92"/>
      <c r="N73" s="1"/>
    </row>
    <row r="74" spans="2:14" x14ac:dyDescent="0.2">
      <c r="C74" s="101"/>
      <c r="I74" s="20"/>
      <c r="M74" s="92"/>
      <c r="N74" s="1"/>
    </row>
    <row r="75" spans="2:14" x14ac:dyDescent="0.2">
      <c r="B75" s="5" t="s">
        <v>124</v>
      </c>
      <c r="C75" s="102"/>
      <c r="I75" s="20"/>
      <c r="M75" s="92"/>
      <c r="N75" s="1"/>
    </row>
    <row r="76" spans="2:14" x14ac:dyDescent="0.2">
      <c r="B76" s="36" t="s">
        <v>125</v>
      </c>
      <c r="C76" s="103">
        <v>0</v>
      </c>
      <c r="I76" s="20"/>
      <c r="M76" s="92"/>
      <c r="N76" s="1"/>
    </row>
    <row r="77" spans="2:14" x14ac:dyDescent="0.2">
      <c r="C77" s="101"/>
      <c r="I77" s="20"/>
      <c r="M77" s="92"/>
      <c r="N77" s="1"/>
    </row>
    <row r="78" spans="2:14" x14ac:dyDescent="0.2">
      <c r="B78" s="5" t="s">
        <v>137</v>
      </c>
      <c r="C78" s="102"/>
      <c r="M78" s="92"/>
      <c r="N78" s="1"/>
    </row>
    <row r="79" spans="2:14" x14ac:dyDescent="0.2">
      <c r="B79" s="36" t="s">
        <v>182</v>
      </c>
      <c r="C79" s="103">
        <v>1926830</v>
      </c>
      <c r="M79" s="92"/>
      <c r="N79" s="1"/>
    </row>
    <row r="80" spans="2:14" x14ac:dyDescent="0.2">
      <c r="C80" s="104"/>
      <c r="M80" s="92"/>
      <c r="N80" s="1"/>
    </row>
    <row r="81" spans="2:14" x14ac:dyDescent="0.2">
      <c r="B81" s="5" t="s">
        <v>214</v>
      </c>
      <c r="C81" s="7"/>
      <c r="D81" s="7"/>
      <c r="E81" s="7"/>
      <c r="F81" s="7"/>
      <c r="G81" s="7"/>
      <c r="H81" s="7"/>
      <c r="I81" s="6"/>
      <c r="M81" s="92"/>
      <c r="N81" s="1"/>
    </row>
    <row r="82" spans="2:14" ht="25.5" x14ac:dyDescent="0.2">
      <c r="B82" s="36"/>
      <c r="C82" s="221" t="s">
        <v>131</v>
      </c>
      <c r="D82" s="220" t="s">
        <v>132</v>
      </c>
      <c r="E82" s="220" t="s">
        <v>133</v>
      </c>
      <c r="F82" s="220" t="s">
        <v>134</v>
      </c>
      <c r="G82" s="220" t="s">
        <v>25</v>
      </c>
      <c r="H82" s="220" t="s">
        <v>26</v>
      </c>
      <c r="I82" s="220" t="s">
        <v>135</v>
      </c>
      <c r="M82" s="92"/>
      <c r="N82" s="1"/>
    </row>
    <row r="83" spans="2:14" x14ac:dyDescent="0.2">
      <c r="B83" s="36" t="s">
        <v>126</v>
      </c>
      <c r="C83" s="190">
        <v>100</v>
      </c>
      <c r="D83" s="192">
        <v>1</v>
      </c>
      <c r="E83" s="158">
        <v>6</v>
      </c>
      <c r="F83" s="195">
        <v>3.5</v>
      </c>
      <c r="G83" s="190">
        <f>C83/100*total_installed_cost</f>
        <v>102764500</v>
      </c>
      <c r="H83" s="190">
        <f>G83*F83/100*E83/12*0.5</f>
        <v>899189.375</v>
      </c>
      <c r="I83" s="190">
        <f>H83+D83/100*G83</f>
        <v>1926834.375</v>
      </c>
      <c r="M83" s="92"/>
      <c r="N83" s="1"/>
    </row>
    <row r="84" spans="2:14" x14ac:dyDescent="0.2">
      <c r="B84" s="36" t="s">
        <v>127</v>
      </c>
      <c r="C84" s="190">
        <v>0</v>
      </c>
      <c r="D84" s="192">
        <v>0</v>
      </c>
      <c r="E84" s="158">
        <v>0</v>
      </c>
      <c r="F84" s="195">
        <v>0</v>
      </c>
      <c r="G84" s="190">
        <f>C84/100*total_installed_cost</f>
        <v>0</v>
      </c>
      <c r="H84" s="190">
        <f>G84*F84/100*E84/12*0.5</f>
        <v>0</v>
      </c>
      <c r="I84" s="190">
        <f t="shared" ref="I84:I87" si="0">H84+D84/100*G84</f>
        <v>0</v>
      </c>
      <c r="M84" s="92"/>
      <c r="N84" s="1"/>
    </row>
    <row r="85" spans="2:14" x14ac:dyDescent="0.2">
      <c r="B85" s="36" t="s">
        <v>128</v>
      </c>
      <c r="C85" s="190">
        <v>0</v>
      </c>
      <c r="D85" s="192">
        <v>0</v>
      </c>
      <c r="E85" s="158">
        <v>0</v>
      </c>
      <c r="F85" s="195">
        <v>0</v>
      </c>
      <c r="G85" s="190">
        <f>C85/100*total_installed_cost</f>
        <v>0</v>
      </c>
      <c r="H85" s="190">
        <f>G85*F85/100*E85/12*0.5</f>
        <v>0</v>
      </c>
      <c r="I85" s="190">
        <f t="shared" si="0"/>
        <v>0</v>
      </c>
      <c r="M85" s="92"/>
      <c r="N85" s="1"/>
    </row>
    <row r="86" spans="2:14" x14ac:dyDescent="0.2">
      <c r="B86" s="36" t="s">
        <v>129</v>
      </c>
      <c r="C86" s="190">
        <v>0</v>
      </c>
      <c r="D86" s="192">
        <v>0</v>
      </c>
      <c r="E86" s="158">
        <v>0</v>
      </c>
      <c r="F86" s="195">
        <v>0</v>
      </c>
      <c r="G86" s="190">
        <f>C86/100*total_installed_cost</f>
        <v>0</v>
      </c>
      <c r="H86" s="190">
        <f>G86*F86/100*E86/12*0.5</f>
        <v>0</v>
      </c>
      <c r="I86" s="190">
        <f t="shared" si="0"/>
        <v>0</v>
      </c>
      <c r="M86" s="92"/>
      <c r="N86" s="1"/>
    </row>
    <row r="87" spans="2:14" x14ac:dyDescent="0.2">
      <c r="B87" s="36" t="s">
        <v>130</v>
      </c>
      <c r="C87" s="191">
        <v>0</v>
      </c>
      <c r="D87" s="193">
        <v>0</v>
      </c>
      <c r="E87" s="194">
        <v>0</v>
      </c>
      <c r="F87" s="196">
        <v>0</v>
      </c>
      <c r="G87" s="190">
        <f>C87/100*total_installed_cost</f>
        <v>0</v>
      </c>
      <c r="H87" s="190">
        <f>G87*F87/100*E87/12*0.5</f>
        <v>0</v>
      </c>
      <c r="I87" s="190">
        <f t="shared" si="0"/>
        <v>0</v>
      </c>
      <c r="M87" s="92"/>
      <c r="N87" s="1"/>
    </row>
    <row r="88" spans="2:14" x14ac:dyDescent="0.2">
      <c r="B88" s="40" t="s">
        <v>136</v>
      </c>
      <c r="C88" s="41"/>
      <c r="D88" s="29"/>
      <c r="E88" s="29"/>
      <c r="F88" s="42"/>
      <c r="G88" s="43">
        <f>SUM(G83:G87)</f>
        <v>102764500</v>
      </c>
      <c r="H88" s="44">
        <f>SUM(H83:H87)</f>
        <v>899189.375</v>
      </c>
      <c r="I88" s="45">
        <f>SUM(I83:I87)</f>
        <v>1926834.375</v>
      </c>
      <c r="M88" s="92"/>
      <c r="N88" s="1"/>
    </row>
    <row r="89" spans="2:14" x14ac:dyDescent="0.2">
      <c r="C89" s="104"/>
      <c r="M89" s="92"/>
      <c r="N89" s="1"/>
    </row>
    <row r="90" spans="2:14" x14ac:dyDescent="0.2">
      <c r="B90" s="5" t="s">
        <v>138</v>
      </c>
      <c r="C90" s="7"/>
      <c r="D90" s="7"/>
      <c r="E90" s="7"/>
      <c r="F90" s="160"/>
      <c r="M90" s="92"/>
      <c r="N90" s="1"/>
    </row>
    <row r="91" spans="2:14" x14ac:dyDescent="0.2">
      <c r="B91" s="36" t="s">
        <v>139</v>
      </c>
      <c r="C91" s="121">
        <v>0</v>
      </c>
      <c r="F91" s="160"/>
      <c r="M91" s="92"/>
      <c r="N91" s="1"/>
    </row>
    <row r="92" spans="2:14" x14ac:dyDescent="0.2">
      <c r="B92" s="36" t="s">
        <v>148</v>
      </c>
      <c r="C92" s="121">
        <v>0</v>
      </c>
      <c r="F92" s="160"/>
      <c r="M92" s="92"/>
      <c r="N92" s="1"/>
    </row>
    <row r="93" spans="2:14" x14ac:dyDescent="0.2">
      <c r="B93" s="9" t="s">
        <v>140</v>
      </c>
      <c r="C93" s="121">
        <v>6</v>
      </c>
      <c r="F93" s="160"/>
      <c r="M93" s="92"/>
      <c r="N93" s="1"/>
    </row>
    <row r="94" spans="2:14" x14ac:dyDescent="0.2">
      <c r="B94" s="9" t="s">
        <v>291</v>
      </c>
      <c r="C94" s="121">
        <v>0</v>
      </c>
      <c r="F94" s="160"/>
      <c r="M94" s="92"/>
      <c r="N94" s="1"/>
    </row>
    <row r="95" spans="2:14" x14ac:dyDescent="0.2">
      <c r="B95" s="36" t="s">
        <v>141</v>
      </c>
      <c r="C95" s="99" t="s">
        <v>193</v>
      </c>
      <c r="D95" s="220" t="s">
        <v>145</v>
      </c>
      <c r="E95" s="235" t="s">
        <v>146</v>
      </c>
      <c r="F95" s="160"/>
      <c r="M95" s="92"/>
      <c r="N95" s="1"/>
    </row>
    <row r="96" spans="2:14" x14ac:dyDescent="0.2">
      <c r="B96" s="49" t="s">
        <v>142</v>
      </c>
      <c r="C96" s="121">
        <v>0</v>
      </c>
      <c r="D96" s="253">
        <f>C96*system_capacity</f>
        <v>0</v>
      </c>
      <c r="E96" s="236">
        <v>0</v>
      </c>
      <c r="F96" s="160"/>
      <c r="M96" s="92"/>
      <c r="N96" s="1"/>
    </row>
    <row r="97" spans="2:14" x14ac:dyDescent="0.2">
      <c r="B97" s="37" t="s">
        <v>144</v>
      </c>
      <c r="C97" s="121">
        <v>0</v>
      </c>
      <c r="D97" s="253">
        <f>C97*system_capacity</f>
        <v>0</v>
      </c>
      <c r="E97" s="236">
        <v>0</v>
      </c>
      <c r="F97" s="160"/>
      <c r="M97" s="92"/>
      <c r="N97" s="1"/>
    </row>
    <row r="98" spans="2:14" x14ac:dyDescent="0.2">
      <c r="B98" s="60" t="s">
        <v>143</v>
      </c>
      <c r="C98" s="121">
        <v>0</v>
      </c>
      <c r="D98" s="253">
        <f>C98*system_capacity</f>
        <v>0</v>
      </c>
      <c r="E98" s="236">
        <v>0</v>
      </c>
      <c r="F98" s="160"/>
      <c r="M98" s="92"/>
      <c r="N98" s="1"/>
    </row>
    <row r="99" spans="2:14" x14ac:dyDescent="0.2">
      <c r="B99" s="39" t="s">
        <v>147</v>
      </c>
      <c r="C99" s="30"/>
      <c r="D99" s="197"/>
      <c r="E99" s="197"/>
      <c r="F99" s="160"/>
      <c r="M99" s="92"/>
      <c r="N99" s="1"/>
    </row>
    <row r="100" spans="2:14" x14ac:dyDescent="0.2">
      <c r="B100" s="47" t="s">
        <v>4</v>
      </c>
      <c r="C100" s="234" t="s">
        <v>44</v>
      </c>
      <c r="D100" s="160"/>
      <c r="F100" s="160"/>
      <c r="M100" s="92"/>
      <c r="N100" s="1"/>
    </row>
    <row r="101" spans="2:14" x14ac:dyDescent="0.2">
      <c r="B101" s="47" t="s">
        <v>5</v>
      </c>
      <c r="C101" s="234" t="s">
        <v>44</v>
      </c>
      <c r="D101" s="237"/>
      <c r="E101" s="238"/>
      <c r="F101" s="160"/>
      <c r="M101" s="92"/>
      <c r="N101" s="1"/>
    </row>
    <row r="102" spans="2:14" x14ac:dyDescent="0.2">
      <c r="M102" s="92"/>
      <c r="N102" s="1"/>
    </row>
    <row r="103" spans="2:14" x14ac:dyDescent="0.2">
      <c r="B103" s="5" t="s">
        <v>149</v>
      </c>
      <c r="C103" s="7"/>
      <c r="D103" s="7"/>
      <c r="E103" s="7"/>
      <c r="F103" s="6"/>
      <c r="M103" s="92"/>
      <c r="N103" s="1"/>
    </row>
    <row r="104" spans="2:14" x14ac:dyDescent="0.2">
      <c r="B104" s="28" t="s">
        <v>2</v>
      </c>
      <c r="C104" s="29"/>
      <c r="D104" s="50"/>
      <c r="E104" s="320" t="s">
        <v>237</v>
      </c>
      <c r="F104" s="321"/>
      <c r="M104" s="92"/>
      <c r="N104" s="1"/>
    </row>
    <row r="105" spans="2:14" x14ac:dyDescent="0.2">
      <c r="B105" s="49" t="s">
        <v>151</v>
      </c>
      <c r="C105" s="8" t="s">
        <v>211</v>
      </c>
      <c r="D105" s="59"/>
      <c r="E105" s="220" t="s">
        <v>4</v>
      </c>
      <c r="F105" s="220" t="s">
        <v>5</v>
      </c>
      <c r="M105" s="92"/>
      <c r="N105" s="1"/>
    </row>
    <row r="106" spans="2:14" x14ac:dyDescent="0.2">
      <c r="B106" s="48" t="s">
        <v>152</v>
      </c>
      <c r="C106" s="144">
        <f>SUM(D215:AQ215)</f>
        <v>0</v>
      </c>
      <c r="D106" s="32"/>
      <c r="E106" s="10" t="s">
        <v>16</v>
      </c>
      <c r="F106" s="10" t="s">
        <v>16</v>
      </c>
      <c r="M106" s="92"/>
      <c r="N106" s="1"/>
    </row>
    <row r="107" spans="2:14" x14ac:dyDescent="0.2">
      <c r="B107" s="48" t="s">
        <v>153</v>
      </c>
      <c r="C107" s="144">
        <f>SUM(D216:AQ216)</f>
        <v>0</v>
      </c>
      <c r="D107" s="52"/>
      <c r="E107" s="58" t="s">
        <v>17</v>
      </c>
      <c r="F107" s="55" t="s">
        <v>17</v>
      </c>
      <c r="M107" s="92"/>
      <c r="N107" s="1"/>
    </row>
    <row r="108" spans="2:14" x14ac:dyDescent="0.2">
      <c r="B108" s="47" t="s">
        <v>156</v>
      </c>
      <c r="C108" s="10" t="s">
        <v>7</v>
      </c>
      <c r="D108" s="13" t="s">
        <v>175</v>
      </c>
      <c r="E108" s="56"/>
      <c r="F108" s="54"/>
      <c r="M108" s="92"/>
      <c r="N108" s="1"/>
    </row>
    <row r="109" spans="2:14" x14ac:dyDescent="0.2">
      <c r="B109" s="48" t="s">
        <v>154</v>
      </c>
      <c r="C109" s="99">
        <f>SUM(D217:AQ217)</f>
        <v>30</v>
      </c>
      <c r="D109" s="46">
        <f>SUM(D218:AQ218)</f>
        <v>2.4999999999999998E+39</v>
      </c>
      <c r="E109" s="53" t="s">
        <v>16</v>
      </c>
      <c r="F109" s="53" t="s">
        <v>16</v>
      </c>
      <c r="M109" s="92"/>
      <c r="N109" s="1"/>
    </row>
    <row r="110" spans="2:14" ht="13.5" thickBot="1" x14ac:dyDescent="0.25">
      <c r="B110" s="77" t="s">
        <v>155</v>
      </c>
      <c r="C110" s="271">
        <f>SUM(D219:AQ219)</f>
        <v>0</v>
      </c>
      <c r="D110" s="247">
        <f>SUM(D220:AQ220)</f>
        <v>2.4999999999999998E+39</v>
      </c>
      <c r="E110" s="64" t="s">
        <v>17</v>
      </c>
      <c r="F110" s="64" t="s">
        <v>17</v>
      </c>
      <c r="M110" s="92"/>
      <c r="N110" s="1"/>
    </row>
    <row r="111" spans="2:14" x14ac:dyDescent="0.2">
      <c r="B111" s="78" t="s">
        <v>6</v>
      </c>
      <c r="C111" s="269" t="s">
        <v>9</v>
      </c>
      <c r="D111" s="270" t="s">
        <v>212</v>
      </c>
      <c r="E111" s="13" t="s">
        <v>210</v>
      </c>
      <c r="F111" s="160"/>
      <c r="M111" s="92"/>
      <c r="N111" s="1"/>
    </row>
    <row r="112" spans="2:14" x14ac:dyDescent="0.2">
      <c r="B112" s="47" t="s">
        <v>4</v>
      </c>
      <c r="C112" s="302">
        <v>0</v>
      </c>
      <c r="D112" s="145">
        <v>0</v>
      </c>
      <c r="E112" s="268">
        <v>0</v>
      </c>
      <c r="F112" s="160"/>
      <c r="M112" s="92"/>
      <c r="N112" s="1"/>
    </row>
    <row r="113" spans="2:14" x14ac:dyDescent="0.2">
      <c r="B113" s="47" t="s">
        <v>5</v>
      </c>
      <c r="C113" s="302">
        <v>0</v>
      </c>
      <c r="D113" s="145">
        <v>0</v>
      </c>
      <c r="E113" s="268">
        <v>0</v>
      </c>
      <c r="F113" s="160"/>
      <c r="M113" s="92"/>
      <c r="N113" s="1"/>
    </row>
    <row r="114" spans="2:14" x14ac:dyDescent="0.2">
      <c r="B114" s="21"/>
      <c r="C114" s="11"/>
      <c r="D114" s="12"/>
      <c r="M114" s="92"/>
      <c r="N114" s="1"/>
    </row>
    <row r="115" spans="2:14" x14ac:dyDescent="0.2">
      <c r="B115" s="223" t="s">
        <v>150</v>
      </c>
      <c r="C115" s="241"/>
      <c r="D115" s="241"/>
      <c r="E115" s="241"/>
      <c r="F115" s="241"/>
      <c r="G115" s="241"/>
      <c r="H115" s="242"/>
      <c r="I115" s="34"/>
      <c r="M115" s="92"/>
    </row>
    <row r="116" spans="2:14" x14ac:dyDescent="0.2">
      <c r="B116" s="28" t="s">
        <v>15</v>
      </c>
      <c r="C116" s="29"/>
      <c r="D116" s="29"/>
      <c r="E116" s="69"/>
      <c r="F116" s="69"/>
      <c r="G116" s="69"/>
      <c r="H116" s="54"/>
      <c r="M116" s="92"/>
    </row>
    <row r="117" spans="2:14" x14ac:dyDescent="0.2">
      <c r="B117" s="74" t="s">
        <v>151</v>
      </c>
      <c r="C117" s="8" t="s">
        <v>211</v>
      </c>
      <c r="D117" s="239"/>
      <c r="E117" s="57" t="s">
        <v>229</v>
      </c>
      <c r="F117" s="53" t="s">
        <v>230</v>
      </c>
      <c r="G117" s="53" t="s">
        <v>231</v>
      </c>
      <c r="H117" s="53" t="s">
        <v>232</v>
      </c>
      <c r="K117" s="68"/>
      <c r="M117" s="92"/>
      <c r="N117" s="68"/>
    </row>
    <row r="118" spans="2:14" x14ac:dyDescent="0.2">
      <c r="B118" s="48" t="s">
        <v>152</v>
      </c>
      <c r="C118" s="146">
        <v>0</v>
      </c>
      <c r="D118" s="240"/>
      <c r="E118" s="65" t="s">
        <v>16</v>
      </c>
      <c r="F118" s="65" t="s">
        <v>16</v>
      </c>
      <c r="G118" s="10" t="s">
        <v>17</v>
      </c>
      <c r="H118" s="10" t="s">
        <v>17</v>
      </c>
      <c r="M118" s="92"/>
    </row>
    <row r="119" spans="2:14" x14ac:dyDescent="0.2">
      <c r="B119" s="48" t="s">
        <v>153</v>
      </c>
      <c r="C119" s="146">
        <v>0</v>
      </c>
      <c r="D119" s="240"/>
      <c r="E119" s="65" t="s">
        <v>16</v>
      </c>
      <c r="F119" s="65" t="s">
        <v>16</v>
      </c>
      <c r="G119" s="10" t="s">
        <v>17</v>
      </c>
      <c r="H119" s="10" t="s">
        <v>17</v>
      </c>
      <c r="M119" s="92"/>
    </row>
    <row r="120" spans="2:14" x14ac:dyDescent="0.2">
      <c r="B120" s="48" t="s">
        <v>162</v>
      </c>
      <c r="C120" s="146">
        <v>0</v>
      </c>
      <c r="D120" s="240"/>
      <c r="E120" s="65" t="s">
        <v>16</v>
      </c>
      <c r="F120" s="65" t="s">
        <v>16</v>
      </c>
      <c r="G120" s="65" t="s">
        <v>17</v>
      </c>
      <c r="H120" s="10" t="s">
        <v>17</v>
      </c>
      <c r="M120" s="92"/>
    </row>
    <row r="121" spans="2:14" x14ac:dyDescent="0.2">
      <c r="B121" s="75" t="s">
        <v>163</v>
      </c>
      <c r="C121" s="147">
        <v>0</v>
      </c>
      <c r="D121" s="240"/>
      <c r="E121" s="65" t="s">
        <v>16</v>
      </c>
      <c r="F121" s="65" t="s">
        <v>16</v>
      </c>
      <c r="G121" s="55" t="s">
        <v>17</v>
      </c>
      <c r="H121" s="55" t="s">
        <v>17</v>
      </c>
      <c r="M121" s="92"/>
    </row>
    <row r="122" spans="2:14" x14ac:dyDescent="0.2">
      <c r="B122" s="47" t="s">
        <v>156</v>
      </c>
      <c r="C122" s="66" t="s">
        <v>7</v>
      </c>
      <c r="D122" s="10" t="s">
        <v>175</v>
      </c>
      <c r="E122" s="67"/>
      <c r="F122" s="70"/>
      <c r="G122" s="70"/>
      <c r="H122" s="65"/>
      <c r="I122" s="34"/>
      <c r="K122" s="1"/>
      <c r="M122" s="92"/>
      <c r="N122" s="1"/>
    </row>
    <row r="123" spans="2:14" x14ac:dyDescent="0.2">
      <c r="B123" s="48" t="s">
        <v>154</v>
      </c>
      <c r="C123" s="99">
        <v>0</v>
      </c>
      <c r="D123" s="46">
        <v>9.9999999999999998E+37</v>
      </c>
      <c r="E123" s="65" t="s">
        <v>16</v>
      </c>
      <c r="F123" s="65" t="s">
        <v>16</v>
      </c>
      <c r="G123" s="10" t="s">
        <v>17</v>
      </c>
      <c r="H123" s="65" t="s">
        <v>17</v>
      </c>
      <c r="M123" s="1"/>
    </row>
    <row r="124" spans="2:14" x14ac:dyDescent="0.2">
      <c r="B124" s="48" t="s">
        <v>155</v>
      </c>
      <c r="C124" s="99">
        <v>0</v>
      </c>
      <c r="D124" s="46">
        <v>9.9999999999999998E+37</v>
      </c>
      <c r="E124" s="65" t="s">
        <v>16</v>
      </c>
      <c r="F124" s="65" t="s">
        <v>16</v>
      </c>
      <c r="G124" s="10" t="s">
        <v>17</v>
      </c>
      <c r="H124" s="10" t="s">
        <v>17</v>
      </c>
      <c r="M124" s="1"/>
    </row>
    <row r="125" spans="2:14" x14ac:dyDescent="0.2">
      <c r="B125" s="48" t="s">
        <v>164</v>
      </c>
      <c r="C125" s="99">
        <v>0</v>
      </c>
      <c r="D125" s="46">
        <v>9.9999999999999998E+37</v>
      </c>
      <c r="E125" s="65" t="s">
        <v>16</v>
      </c>
      <c r="F125" s="65" t="s">
        <v>16</v>
      </c>
      <c r="G125" s="10" t="s">
        <v>17</v>
      </c>
      <c r="H125" s="10" t="s">
        <v>17</v>
      </c>
      <c r="M125" s="1"/>
    </row>
    <row r="126" spans="2:14" ht="13.5" thickBot="1" x14ac:dyDescent="0.25">
      <c r="B126" s="77" t="s">
        <v>165</v>
      </c>
      <c r="C126" s="148">
        <v>0</v>
      </c>
      <c r="D126" s="247">
        <v>9.9999999999999998E+37</v>
      </c>
      <c r="E126" s="64" t="s">
        <v>16</v>
      </c>
      <c r="F126" s="246" t="s">
        <v>16</v>
      </c>
      <c r="G126" s="64" t="s">
        <v>17</v>
      </c>
      <c r="H126" s="64" t="s">
        <v>17</v>
      </c>
      <c r="M126" s="1"/>
    </row>
    <row r="127" spans="2:14" x14ac:dyDescent="0.2">
      <c r="B127" s="76" t="s">
        <v>37</v>
      </c>
      <c r="C127" s="73" t="s">
        <v>170</v>
      </c>
      <c r="D127" s="53" t="s">
        <v>175</v>
      </c>
      <c r="E127" s="243"/>
      <c r="F127" s="244"/>
      <c r="G127" s="244"/>
      <c r="H127" s="245"/>
      <c r="K127" s="61"/>
      <c r="L127" s="61"/>
      <c r="M127" s="1"/>
      <c r="N127" s="61"/>
    </row>
    <row r="128" spans="2:14" x14ac:dyDescent="0.2">
      <c r="B128" s="47" t="s">
        <v>166</v>
      </c>
      <c r="C128" s="108">
        <v>0</v>
      </c>
      <c r="D128" s="46">
        <v>9.9999999999999998E+37</v>
      </c>
      <c r="E128" s="65" t="s">
        <v>16</v>
      </c>
      <c r="F128" s="65" t="s">
        <v>16</v>
      </c>
      <c r="G128" s="10" t="s">
        <v>17</v>
      </c>
      <c r="H128" s="67" t="s">
        <v>17</v>
      </c>
      <c r="I128" s="160"/>
      <c r="M128" s="1"/>
    </row>
    <row r="129" spans="2:14" x14ac:dyDescent="0.2">
      <c r="B129" s="47" t="s">
        <v>167</v>
      </c>
      <c r="C129" s="108">
        <v>0</v>
      </c>
      <c r="D129" s="46">
        <v>9.9999999999999998E+37</v>
      </c>
      <c r="E129" s="65" t="s">
        <v>16</v>
      </c>
      <c r="F129" s="65" t="s">
        <v>16</v>
      </c>
      <c r="G129" s="65" t="s">
        <v>17</v>
      </c>
      <c r="H129" s="65" t="s">
        <v>17</v>
      </c>
      <c r="M129" s="1"/>
    </row>
    <row r="130" spans="2:14" x14ac:dyDescent="0.2">
      <c r="B130" s="47" t="s">
        <v>168</v>
      </c>
      <c r="C130" s="108">
        <v>0</v>
      </c>
      <c r="D130" s="46">
        <v>9.9999999999999998E+37</v>
      </c>
      <c r="E130" s="65" t="s">
        <v>16</v>
      </c>
      <c r="F130" s="65" t="s">
        <v>16</v>
      </c>
      <c r="G130" s="10" t="s">
        <v>17</v>
      </c>
      <c r="H130" s="10" t="s">
        <v>17</v>
      </c>
      <c r="M130" s="1"/>
    </row>
    <row r="131" spans="2:14" ht="13.5" thickBot="1" x14ac:dyDescent="0.25">
      <c r="B131" s="80" t="s">
        <v>169</v>
      </c>
      <c r="C131" s="149">
        <v>0</v>
      </c>
      <c r="D131" s="247">
        <v>9.9999999999999998E+37</v>
      </c>
      <c r="E131" s="64" t="s">
        <v>16</v>
      </c>
      <c r="F131" s="246" t="s">
        <v>16</v>
      </c>
      <c r="G131" s="64" t="s">
        <v>17</v>
      </c>
      <c r="H131" s="64" t="s">
        <v>17</v>
      </c>
      <c r="M131" s="1"/>
    </row>
    <row r="132" spans="2:14" x14ac:dyDescent="0.2">
      <c r="B132" s="78" t="s">
        <v>34</v>
      </c>
      <c r="C132" s="73" t="s">
        <v>9</v>
      </c>
      <c r="D132" s="53" t="s">
        <v>212</v>
      </c>
      <c r="E132" s="53" t="s">
        <v>210</v>
      </c>
      <c r="F132" s="53" t="s">
        <v>229</v>
      </c>
      <c r="G132" s="53" t="s">
        <v>230</v>
      </c>
      <c r="H132" s="79" t="s">
        <v>228</v>
      </c>
      <c r="I132" s="1"/>
      <c r="J132" s="1"/>
      <c r="K132" s="1"/>
      <c r="L132" s="61"/>
      <c r="M132" s="1"/>
      <c r="N132" s="1"/>
    </row>
    <row r="133" spans="2:14" x14ac:dyDescent="0.2">
      <c r="B133" s="47" t="s">
        <v>171</v>
      </c>
      <c r="C133" s="108">
        <v>0</v>
      </c>
      <c r="D133" s="150">
        <v>0</v>
      </c>
      <c r="E133" s="99">
        <v>0</v>
      </c>
      <c r="F133" s="65" t="s">
        <v>16</v>
      </c>
      <c r="G133" s="65" t="s">
        <v>16</v>
      </c>
      <c r="H133" s="98" t="s">
        <v>17</v>
      </c>
      <c r="I133" s="1"/>
      <c r="J133" s="1"/>
      <c r="K133" s="1"/>
      <c r="M133" s="1"/>
      <c r="N133" s="1"/>
    </row>
    <row r="134" spans="2:14" x14ac:dyDescent="0.2">
      <c r="B134" s="47" t="s">
        <v>172</v>
      </c>
      <c r="C134" s="108">
        <v>0</v>
      </c>
      <c r="D134" s="150">
        <v>0</v>
      </c>
      <c r="E134" s="99">
        <v>0</v>
      </c>
      <c r="F134" s="10" t="s">
        <v>16</v>
      </c>
      <c r="G134" s="65" t="s">
        <v>16</v>
      </c>
      <c r="H134" s="98" t="s">
        <v>17</v>
      </c>
      <c r="I134" s="1"/>
      <c r="J134" s="1"/>
      <c r="K134" s="1"/>
      <c r="M134" s="1"/>
      <c r="N134" s="1"/>
    </row>
    <row r="135" spans="2:14" x14ac:dyDescent="0.2">
      <c r="B135" s="47" t="s">
        <v>173</v>
      </c>
      <c r="C135" s="108">
        <v>0</v>
      </c>
      <c r="D135" s="150">
        <v>0</v>
      </c>
      <c r="E135" s="99">
        <v>0</v>
      </c>
      <c r="F135" s="65" t="s">
        <v>16</v>
      </c>
      <c r="G135" s="65" t="s">
        <v>16</v>
      </c>
      <c r="H135" s="98" t="s">
        <v>17</v>
      </c>
      <c r="I135" s="1"/>
      <c r="J135" s="1"/>
      <c r="K135" s="1"/>
      <c r="L135" s="1"/>
      <c r="M135" s="1"/>
      <c r="N135" s="1"/>
    </row>
    <row r="136" spans="2:14" x14ac:dyDescent="0.2">
      <c r="B136" s="47" t="s">
        <v>174</v>
      </c>
      <c r="C136" s="108">
        <v>0</v>
      </c>
      <c r="D136" s="150">
        <v>0</v>
      </c>
      <c r="E136" s="99">
        <v>0</v>
      </c>
      <c r="F136" s="65" t="s">
        <v>16</v>
      </c>
      <c r="G136" s="65" t="s">
        <v>16</v>
      </c>
      <c r="H136" s="65" t="s">
        <v>17</v>
      </c>
      <c r="L136" s="1"/>
    </row>
    <row r="137" spans="2:14" x14ac:dyDescent="0.2">
      <c r="B137" s="21"/>
      <c r="C137" s="62"/>
      <c r="D137" s="31"/>
      <c r="E137" s="33"/>
      <c r="F137" s="61"/>
      <c r="G137" s="61"/>
      <c r="H137" s="61"/>
      <c r="L137" s="1"/>
    </row>
    <row r="138" spans="2:14" x14ac:dyDescent="0.2">
      <c r="B138" s="5" t="s">
        <v>177</v>
      </c>
      <c r="C138" s="7"/>
      <c r="D138" s="7"/>
      <c r="E138" s="7"/>
      <c r="F138" s="7"/>
      <c r="G138" s="6"/>
      <c r="H138" s="34"/>
    </row>
    <row r="139" spans="2:14" ht="12.75" customHeight="1" x14ac:dyDescent="0.2">
      <c r="B139" s="36" t="s">
        <v>176</v>
      </c>
      <c r="C139" s="66" t="s">
        <v>213</v>
      </c>
      <c r="D139" s="66" t="s">
        <v>235</v>
      </c>
      <c r="E139" s="66" t="s">
        <v>236</v>
      </c>
      <c r="F139" s="66" t="s">
        <v>233</v>
      </c>
      <c r="G139" s="66" t="s">
        <v>234</v>
      </c>
      <c r="H139" s="34"/>
      <c r="I139" s="71"/>
    </row>
    <row r="140" spans="2:14" x14ac:dyDescent="0.2">
      <c r="B140" s="47" t="s">
        <v>44</v>
      </c>
      <c r="C140" s="99">
        <v>0</v>
      </c>
      <c r="D140" s="65" t="s">
        <v>17</v>
      </c>
      <c r="E140" s="65" t="s">
        <v>17</v>
      </c>
      <c r="F140" s="65" t="s">
        <v>17</v>
      </c>
      <c r="G140" s="65" t="s">
        <v>17</v>
      </c>
      <c r="H140" s="1"/>
    </row>
    <row r="141" spans="2:14" ht="12.75" customHeight="1" x14ac:dyDescent="0.2">
      <c r="B141" s="47" t="s">
        <v>45</v>
      </c>
      <c r="C141" s="99">
        <v>0</v>
      </c>
      <c r="D141" s="65" t="s">
        <v>17</v>
      </c>
      <c r="E141" s="10" t="s">
        <v>17</v>
      </c>
      <c r="F141" s="10" t="s">
        <v>17</v>
      </c>
      <c r="G141" s="10" t="s">
        <v>17</v>
      </c>
      <c r="H141" s="1"/>
    </row>
    <row r="142" spans="2:14" x14ac:dyDescent="0.2">
      <c r="B142" s="47" t="s">
        <v>46</v>
      </c>
      <c r="C142" s="99">
        <v>0</v>
      </c>
      <c r="D142" s="65" t="s">
        <v>17</v>
      </c>
      <c r="E142" s="10" t="s">
        <v>17</v>
      </c>
      <c r="F142" s="10" t="s">
        <v>17</v>
      </c>
      <c r="G142" s="10" t="s">
        <v>17</v>
      </c>
      <c r="H142" s="1"/>
    </row>
    <row r="143" spans="2:14" x14ac:dyDescent="0.2">
      <c r="B143" s="47" t="s">
        <v>47</v>
      </c>
      <c r="C143" s="99">
        <v>0</v>
      </c>
      <c r="D143" s="10" t="s">
        <v>17</v>
      </c>
      <c r="E143" s="10" t="s">
        <v>17</v>
      </c>
      <c r="F143" s="10" t="s">
        <v>17</v>
      </c>
      <c r="G143" s="10" t="s">
        <v>17</v>
      </c>
      <c r="H143" s="1"/>
    </row>
    <row r="144" spans="2:14" x14ac:dyDescent="0.2">
      <c r="B144" s="47" t="s">
        <v>48</v>
      </c>
      <c r="C144" s="99">
        <v>0</v>
      </c>
      <c r="D144" s="10" t="s">
        <v>17</v>
      </c>
      <c r="E144" s="10" t="s">
        <v>17</v>
      </c>
      <c r="F144" s="10" t="s">
        <v>17</v>
      </c>
      <c r="G144" s="10" t="s">
        <v>17</v>
      </c>
      <c r="H144" s="1"/>
    </row>
    <row r="145" spans="2:43" x14ac:dyDescent="0.2">
      <c r="B145" s="47" t="s">
        <v>49</v>
      </c>
      <c r="C145" s="99">
        <v>0</v>
      </c>
      <c r="D145" s="55" t="s">
        <v>17</v>
      </c>
      <c r="E145" s="55" t="s">
        <v>17</v>
      </c>
      <c r="F145" s="55" t="s">
        <v>17</v>
      </c>
      <c r="G145" s="55" t="s">
        <v>17</v>
      </c>
      <c r="H145" s="1"/>
    </row>
    <row r="146" spans="2:43" x14ac:dyDescent="0.2">
      <c r="B146" s="47" t="s">
        <v>307</v>
      </c>
      <c r="C146" s="268">
        <v>0</v>
      </c>
      <c r="D146" s="55" t="s">
        <v>17</v>
      </c>
      <c r="E146" s="55" t="s">
        <v>17</v>
      </c>
      <c r="F146" s="10" t="s">
        <v>17</v>
      </c>
      <c r="G146" s="10" t="s">
        <v>17</v>
      </c>
      <c r="H146" s="1"/>
    </row>
    <row r="147" spans="2:43" ht="12" customHeight="1" x14ac:dyDescent="0.2">
      <c r="B147" s="47" t="s">
        <v>195</v>
      </c>
      <c r="C147" s="153">
        <f>100-C148</f>
        <v>100</v>
      </c>
      <c r="D147" s="198">
        <v>0</v>
      </c>
      <c r="E147" s="198">
        <v>0</v>
      </c>
      <c r="F147" s="197"/>
      <c r="G147" s="197"/>
      <c r="H147" s="1"/>
    </row>
    <row r="148" spans="2:43" x14ac:dyDescent="0.2">
      <c r="B148" s="47" t="s">
        <v>12</v>
      </c>
      <c r="C148" s="153">
        <f>SUM(C140:C146)</f>
        <v>0</v>
      </c>
      <c r="D148" s="160"/>
      <c r="G148" s="26"/>
      <c r="H148" s="1"/>
    </row>
    <row r="149" spans="2:43" x14ac:dyDescent="0.2">
      <c r="E149" s="72"/>
    </row>
    <row r="150" spans="2:43" x14ac:dyDescent="0.2">
      <c r="B150" s="223" t="s">
        <v>318</v>
      </c>
      <c r="C150" s="304">
        <v>0</v>
      </c>
      <c r="D150" s="304">
        <f>C150+1</f>
        <v>1</v>
      </c>
      <c r="E150" s="304">
        <f>D150+1</f>
        <v>2</v>
      </c>
      <c r="F150" s="304">
        <f t="shared" ref="F150:AQ150" si="1">E150+1</f>
        <v>3</v>
      </c>
      <c r="G150" s="304">
        <f>F150+1</f>
        <v>4</v>
      </c>
      <c r="H150" s="304">
        <f t="shared" si="1"/>
        <v>5</v>
      </c>
      <c r="I150" s="304">
        <f t="shared" si="1"/>
        <v>6</v>
      </c>
      <c r="J150" s="304">
        <f t="shared" si="1"/>
        <v>7</v>
      </c>
      <c r="K150" s="304">
        <f t="shared" si="1"/>
        <v>8</v>
      </c>
      <c r="L150" s="304">
        <f t="shared" si="1"/>
        <v>9</v>
      </c>
      <c r="M150" s="304">
        <f t="shared" si="1"/>
        <v>10</v>
      </c>
      <c r="N150" s="304">
        <f t="shared" si="1"/>
        <v>11</v>
      </c>
      <c r="O150" s="304">
        <f t="shared" si="1"/>
        <v>12</v>
      </c>
      <c r="P150" s="304">
        <f t="shared" si="1"/>
        <v>13</v>
      </c>
      <c r="Q150" s="304">
        <f t="shared" si="1"/>
        <v>14</v>
      </c>
      <c r="R150" s="304">
        <f t="shared" si="1"/>
        <v>15</v>
      </c>
      <c r="S150" s="304">
        <f t="shared" si="1"/>
        <v>16</v>
      </c>
      <c r="T150" s="304">
        <f t="shared" si="1"/>
        <v>17</v>
      </c>
      <c r="U150" s="304">
        <f t="shared" si="1"/>
        <v>18</v>
      </c>
      <c r="V150" s="304">
        <f t="shared" si="1"/>
        <v>19</v>
      </c>
      <c r="W150" s="304">
        <f t="shared" si="1"/>
        <v>20</v>
      </c>
      <c r="X150" s="304">
        <f t="shared" si="1"/>
        <v>21</v>
      </c>
      <c r="Y150" s="304">
        <f t="shared" si="1"/>
        <v>22</v>
      </c>
      <c r="Z150" s="304">
        <f t="shared" si="1"/>
        <v>23</v>
      </c>
      <c r="AA150" s="304">
        <f t="shared" si="1"/>
        <v>24</v>
      </c>
      <c r="AB150" s="304">
        <f t="shared" si="1"/>
        <v>25</v>
      </c>
      <c r="AC150" s="304">
        <f t="shared" si="1"/>
        <v>26</v>
      </c>
      <c r="AD150" s="304">
        <f t="shared" si="1"/>
        <v>27</v>
      </c>
      <c r="AE150" s="304">
        <f t="shared" si="1"/>
        <v>28</v>
      </c>
      <c r="AF150" s="304">
        <f t="shared" si="1"/>
        <v>29</v>
      </c>
      <c r="AG150" s="304">
        <f t="shared" si="1"/>
        <v>30</v>
      </c>
      <c r="AH150" s="304">
        <f t="shared" si="1"/>
        <v>31</v>
      </c>
      <c r="AI150" s="304">
        <f t="shared" si="1"/>
        <v>32</v>
      </c>
      <c r="AJ150" s="304">
        <f t="shared" si="1"/>
        <v>33</v>
      </c>
      <c r="AK150" s="304">
        <f t="shared" si="1"/>
        <v>34</v>
      </c>
      <c r="AL150" s="304">
        <f t="shared" si="1"/>
        <v>35</v>
      </c>
      <c r="AM150" s="304">
        <f t="shared" si="1"/>
        <v>36</v>
      </c>
      <c r="AN150" s="304">
        <f t="shared" si="1"/>
        <v>37</v>
      </c>
      <c r="AO150" s="304">
        <f t="shared" si="1"/>
        <v>38</v>
      </c>
      <c r="AP150" s="304">
        <f t="shared" si="1"/>
        <v>39</v>
      </c>
      <c r="AQ150" s="305">
        <f t="shared" si="1"/>
        <v>40</v>
      </c>
    </row>
    <row r="151" spans="2:43" x14ac:dyDescent="0.2">
      <c r="B151" s="308" t="s">
        <v>315</v>
      </c>
      <c r="C151" s="264"/>
      <c r="D151" s="309"/>
      <c r="E151" s="309"/>
      <c r="F151" s="309"/>
      <c r="G151" s="309"/>
      <c r="H151" s="309"/>
      <c r="I151" s="309"/>
      <c r="J151" s="309"/>
      <c r="K151" s="309"/>
      <c r="L151" s="309"/>
      <c r="M151" s="309"/>
      <c r="N151" s="309"/>
      <c r="O151" s="309"/>
      <c r="P151" s="309"/>
      <c r="Q151" s="309"/>
      <c r="R151" s="309"/>
      <c r="S151" s="309"/>
      <c r="T151" s="309"/>
      <c r="U151" s="309"/>
      <c r="V151" s="309"/>
      <c r="W151" s="309"/>
      <c r="X151" s="309"/>
      <c r="Y151" s="309"/>
      <c r="Z151" s="309"/>
      <c r="AA151" s="309"/>
      <c r="AB151" s="309"/>
      <c r="AC151" s="309"/>
      <c r="AD151" s="309"/>
      <c r="AE151" s="309"/>
      <c r="AF151" s="309"/>
      <c r="AG151" s="309"/>
      <c r="AH151" s="309"/>
      <c r="AI151" s="309"/>
      <c r="AJ151" s="309"/>
      <c r="AK151" s="309"/>
      <c r="AL151" s="309"/>
      <c r="AM151" s="309"/>
      <c r="AN151" s="309"/>
      <c r="AO151" s="309"/>
      <c r="AP151" s="309"/>
      <c r="AQ151" s="310"/>
    </row>
    <row r="152" spans="2:43" x14ac:dyDescent="0.2">
      <c r="B152" s="306" t="s">
        <v>412</v>
      </c>
      <c r="C152" s="307">
        <v>0</v>
      </c>
      <c r="D152" s="307">
        <v>211907000</v>
      </c>
      <c r="E152" s="307">
        <v>210848000</v>
      </c>
      <c r="F152" s="307">
        <v>209794000</v>
      </c>
      <c r="G152" s="307">
        <v>208745000</v>
      </c>
      <c r="H152" s="307">
        <v>207701000</v>
      </c>
      <c r="I152" s="307">
        <v>206662000</v>
      </c>
      <c r="J152" s="307">
        <v>205629000</v>
      </c>
      <c r="K152" s="307">
        <v>204601000</v>
      </c>
      <c r="L152" s="307">
        <v>203578000</v>
      </c>
      <c r="M152" s="307">
        <v>202560000</v>
      </c>
      <c r="N152" s="307">
        <v>201547000</v>
      </c>
      <c r="O152" s="307">
        <v>200540000</v>
      </c>
      <c r="P152" s="307">
        <v>199537000</v>
      </c>
      <c r="Q152" s="307">
        <v>198539000</v>
      </c>
      <c r="R152" s="307">
        <v>197547000</v>
      </c>
      <c r="S152" s="307">
        <v>196559000</v>
      </c>
      <c r="T152" s="307">
        <v>195576000</v>
      </c>
      <c r="U152" s="307">
        <v>194598000</v>
      </c>
      <c r="V152" s="307">
        <v>193625000</v>
      </c>
      <c r="W152" s="307">
        <v>192657000</v>
      </c>
      <c r="X152" s="307">
        <v>191694000</v>
      </c>
      <c r="Y152" s="307">
        <v>190735000</v>
      </c>
      <c r="Z152" s="307">
        <v>189782000</v>
      </c>
      <c r="AA152" s="307">
        <v>188833000</v>
      </c>
      <c r="AB152" s="307">
        <v>187888000</v>
      </c>
      <c r="AC152" s="307"/>
      <c r="AD152" s="307"/>
      <c r="AE152" s="307"/>
      <c r="AF152" s="307"/>
      <c r="AG152" s="307"/>
      <c r="AH152" s="307"/>
      <c r="AI152" s="307"/>
      <c r="AJ152" s="307"/>
      <c r="AK152" s="307"/>
      <c r="AL152" s="307"/>
      <c r="AM152" s="307"/>
      <c r="AN152" s="307"/>
      <c r="AO152" s="307"/>
      <c r="AP152" s="307"/>
      <c r="AQ152" s="307"/>
    </row>
    <row r="153" spans="2:43" x14ac:dyDescent="0.2">
      <c r="B153" s="303" t="s">
        <v>413</v>
      </c>
      <c r="C153" s="205">
        <v>0</v>
      </c>
      <c r="D153" s="205">
        <v>0</v>
      </c>
      <c r="E153" s="205">
        <v>0</v>
      </c>
      <c r="F153" s="205">
        <v>0</v>
      </c>
      <c r="G153" s="205">
        <v>0</v>
      </c>
      <c r="H153" s="205">
        <v>0</v>
      </c>
      <c r="I153" s="205">
        <v>0</v>
      </c>
      <c r="J153" s="205">
        <v>0</v>
      </c>
      <c r="K153" s="205">
        <v>0</v>
      </c>
      <c r="L153" s="205">
        <v>0</v>
      </c>
      <c r="M153" s="205">
        <v>0</v>
      </c>
      <c r="N153" s="205">
        <v>0</v>
      </c>
      <c r="O153" s="205">
        <v>0</v>
      </c>
      <c r="P153" s="205">
        <v>0</v>
      </c>
      <c r="Q153" s="205">
        <v>0</v>
      </c>
      <c r="R153" s="205">
        <v>0</v>
      </c>
      <c r="S153" s="205">
        <v>0</v>
      </c>
      <c r="T153" s="205">
        <v>0</v>
      </c>
      <c r="U153" s="205">
        <v>0</v>
      </c>
      <c r="V153" s="205">
        <v>0</v>
      </c>
      <c r="W153" s="205">
        <v>0</v>
      </c>
      <c r="X153" s="205">
        <v>0</v>
      </c>
      <c r="Y153" s="205">
        <v>0</v>
      </c>
      <c r="Z153" s="205">
        <v>0</v>
      </c>
      <c r="AA153" s="205">
        <v>0</v>
      </c>
      <c r="AB153" s="205">
        <v>0</v>
      </c>
      <c r="AC153" s="205"/>
      <c r="AD153" s="205"/>
      <c r="AE153" s="205"/>
      <c r="AF153" s="205"/>
      <c r="AG153" s="205"/>
      <c r="AH153" s="205"/>
      <c r="AI153" s="205"/>
      <c r="AJ153" s="205"/>
      <c r="AK153" s="205"/>
      <c r="AL153" s="205"/>
      <c r="AM153" s="205"/>
      <c r="AN153" s="205"/>
      <c r="AO153" s="205"/>
      <c r="AP153" s="205"/>
      <c r="AQ153" s="205"/>
    </row>
    <row r="154" spans="2:43" x14ac:dyDescent="0.2">
      <c r="B154" s="303" t="s">
        <v>414</v>
      </c>
      <c r="C154" s="205">
        <v>0</v>
      </c>
      <c r="D154" s="205">
        <v>211907000</v>
      </c>
      <c r="E154" s="205">
        <v>210848000</v>
      </c>
      <c r="F154" s="205">
        <v>209794000</v>
      </c>
      <c r="G154" s="205">
        <v>208745000</v>
      </c>
      <c r="H154" s="205">
        <v>207701000</v>
      </c>
      <c r="I154" s="205">
        <v>206662000</v>
      </c>
      <c r="J154" s="205">
        <v>205629000</v>
      </c>
      <c r="K154" s="205">
        <v>204601000</v>
      </c>
      <c r="L154" s="205">
        <v>203578000</v>
      </c>
      <c r="M154" s="205">
        <v>202560000</v>
      </c>
      <c r="N154" s="205">
        <v>201547000</v>
      </c>
      <c r="O154" s="205">
        <v>200540000</v>
      </c>
      <c r="P154" s="205">
        <v>199537000</v>
      </c>
      <c r="Q154" s="205">
        <v>198539000</v>
      </c>
      <c r="R154" s="205">
        <v>197547000</v>
      </c>
      <c r="S154" s="205">
        <v>196559000</v>
      </c>
      <c r="T154" s="205">
        <v>195576000</v>
      </c>
      <c r="U154" s="205">
        <v>194598000</v>
      </c>
      <c r="V154" s="205">
        <v>193625000</v>
      </c>
      <c r="W154" s="205">
        <v>192657000</v>
      </c>
      <c r="X154" s="205">
        <v>191694000</v>
      </c>
      <c r="Y154" s="205">
        <v>190735000</v>
      </c>
      <c r="Z154" s="205">
        <v>189782000</v>
      </c>
      <c r="AA154" s="205">
        <v>188833000</v>
      </c>
      <c r="AB154" s="205">
        <v>187888000</v>
      </c>
      <c r="AC154" s="205"/>
      <c r="AD154" s="205"/>
      <c r="AE154" s="205"/>
      <c r="AF154" s="205"/>
      <c r="AG154" s="205"/>
      <c r="AH154" s="205"/>
      <c r="AI154" s="205"/>
      <c r="AJ154" s="205"/>
      <c r="AK154" s="205"/>
      <c r="AL154" s="205"/>
      <c r="AM154" s="205"/>
      <c r="AN154" s="205"/>
      <c r="AO154" s="205"/>
      <c r="AP154" s="205"/>
      <c r="AQ154" s="205"/>
    </row>
    <row r="155" spans="2:43" x14ac:dyDescent="0.2">
      <c r="B155" s="303" t="s">
        <v>415</v>
      </c>
      <c r="C155" s="205"/>
      <c r="D155" s="205"/>
      <c r="E155" s="205"/>
      <c r="F155" s="205"/>
      <c r="G155" s="205"/>
      <c r="H155" s="205"/>
      <c r="I155" s="205"/>
      <c r="J155" s="205"/>
      <c r="K155" s="205"/>
      <c r="L155" s="205"/>
      <c r="M155" s="205"/>
      <c r="N155" s="205"/>
      <c r="O155" s="205"/>
      <c r="P155" s="205"/>
      <c r="Q155" s="205"/>
      <c r="R155" s="205"/>
      <c r="S155" s="205"/>
      <c r="T155" s="205"/>
      <c r="U155" s="205"/>
      <c r="V155" s="205"/>
      <c r="W155" s="205"/>
      <c r="X155" s="205"/>
      <c r="Y155" s="205"/>
      <c r="Z155" s="205"/>
      <c r="AA155" s="205"/>
      <c r="AB155" s="205"/>
      <c r="AC155" s="205"/>
      <c r="AD155" s="205"/>
      <c r="AE155" s="205"/>
      <c r="AF155" s="205"/>
      <c r="AG155" s="205"/>
      <c r="AH155" s="205"/>
      <c r="AI155" s="205"/>
      <c r="AJ155" s="205"/>
      <c r="AK155" s="205"/>
      <c r="AL155" s="205"/>
      <c r="AM155" s="205"/>
      <c r="AN155" s="205"/>
      <c r="AO155" s="205"/>
      <c r="AP155" s="205"/>
      <c r="AQ155" s="205"/>
    </row>
    <row r="156" spans="2:43" x14ac:dyDescent="0.2">
      <c r="B156" s="303" t="s">
        <v>416</v>
      </c>
      <c r="C156" s="205"/>
      <c r="D156" s="205"/>
      <c r="E156" s="205"/>
      <c r="F156" s="205"/>
      <c r="G156" s="205"/>
      <c r="H156" s="205"/>
      <c r="I156" s="205"/>
      <c r="J156" s="205"/>
      <c r="K156" s="205"/>
      <c r="L156" s="205"/>
      <c r="M156" s="205"/>
      <c r="N156" s="205"/>
      <c r="O156" s="205"/>
      <c r="P156" s="205"/>
      <c r="Q156" s="205"/>
      <c r="R156" s="205"/>
      <c r="S156" s="205"/>
      <c r="T156" s="205"/>
      <c r="U156" s="205"/>
      <c r="V156" s="205"/>
      <c r="W156" s="205"/>
      <c r="X156" s="205"/>
      <c r="Y156" s="205"/>
      <c r="Z156" s="205"/>
      <c r="AA156" s="205"/>
      <c r="AB156" s="205"/>
      <c r="AC156" s="205"/>
      <c r="AD156" s="205"/>
      <c r="AE156" s="205"/>
      <c r="AF156" s="205"/>
      <c r="AG156" s="205"/>
      <c r="AH156" s="205"/>
      <c r="AI156" s="205"/>
      <c r="AJ156" s="205"/>
      <c r="AK156" s="205"/>
      <c r="AL156" s="205"/>
      <c r="AM156" s="205"/>
      <c r="AN156" s="205"/>
      <c r="AO156" s="205"/>
      <c r="AP156" s="205"/>
      <c r="AQ156" s="205"/>
    </row>
    <row r="157" spans="2:43" x14ac:dyDescent="0.2">
      <c r="B157" s="303" t="s">
        <v>417</v>
      </c>
      <c r="C157" s="205"/>
      <c r="D157" s="205"/>
      <c r="E157" s="205"/>
      <c r="F157" s="205"/>
      <c r="G157" s="205"/>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row>
    <row r="158" spans="2:43" ht="13.5" customHeight="1" x14ac:dyDescent="0.2">
      <c r="B158" s="261" t="s">
        <v>263</v>
      </c>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64"/>
      <c r="AG158" s="264"/>
      <c r="AH158" s="264"/>
      <c r="AI158" s="264"/>
      <c r="AJ158" s="264"/>
      <c r="AK158" s="264"/>
      <c r="AL158" s="264"/>
      <c r="AM158" s="264"/>
      <c r="AN158" s="264"/>
      <c r="AO158" s="264"/>
      <c r="AP158" s="264"/>
      <c r="AQ158" s="265"/>
    </row>
    <row r="159" spans="2:43" ht="13.5" customHeight="1" x14ac:dyDescent="0.2">
      <c r="B159" s="49" t="s">
        <v>319</v>
      </c>
      <c r="C159" s="262"/>
      <c r="D159" s="263"/>
      <c r="E159" s="263"/>
      <c r="F159" s="263"/>
      <c r="G159" s="263"/>
      <c r="H159" s="263"/>
      <c r="I159" s="263"/>
      <c r="J159" s="263"/>
      <c r="K159" s="263"/>
      <c r="L159" s="263"/>
      <c r="M159" s="263"/>
      <c r="N159" s="263"/>
      <c r="O159" s="263"/>
      <c r="P159" s="263"/>
      <c r="Q159" s="263"/>
      <c r="R159" s="263"/>
      <c r="S159" s="263"/>
      <c r="T159" s="263"/>
      <c r="U159" s="263"/>
      <c r="V159" s="263"/>
      <c r="W159" s="263"/>
      <c r="X159" s="263"/>
      <c r="Y159" s="263"/>
      <c r="Z159" s="263"/>
      <c r="AA159" s="263"/>
      <c r="AB159" s="263"/>
      <c r="AC159" s="263"/>
      <c r="AD159" s="263"/>
      <c r="AE159" s="263"/>
      <c r="AF159" s="263"/>
      <c r="AG159" s="263"/>
      <c r="AH159" s="263"/>
      <c r="AI159" s="263"/>
      <c r="AJ159" s="263"/>
      <c r="AK159" s="263"/>
      <c r="AL159" s="263"/>
      <c r="AM159" s="263"/>
      <c r="AN159" s="263"/>
      <c r="AO159" s="263"/>
      <c r="AP159" s="263"/>
      <c r="AQ159" s="263"/>
    </row>
    <row r="160" spans="2:43" x14ac:dyDescent="0.2">
      <c r="B160" s="37" t="s">
        <v>320</v>
      </c>
      <c r="C160" s="259"/>
      <c r="D160" s="260"/>
      <c r="E160" s="260"/>
      <c r="F160" s="260"/>
      <c r="G160" s="260"/>
      <c r="H160" s="260"/>
      <c r="I160" s="260"/>
      <c r="J160" s="260"/>
      <c r="K160" s="260"/>
      <c r="L160" s="260"/>
      <c r="M160" s="260"/>
      <c r="N160" s="260"/>
      <c r="O160" s="260"/>
      <c r="P160" s="260"/>
      <c r="Q160" s="260"/>
      <c r="R160" s="260"/>
      <c r="S160" s="260"/>
      <c r="T160" s="260"/>
      <c r="U160" s="260"/>
      <c r="V160" s="260"/>
      <c r="W160" s="260"/>
      <c r="X160" s="260"/>
      <c r="Y160" s="260"/>
      <c r="Z160" s="260"/>
      <c r="AA160" s="260"/>
      <c r="AB160" s="260"/>
      <c r="AC160" s="260"/>
      <c r="AD160" s="260"/>
      <c r="AE160" s="260"/>
      <c r="AF160" s="260"/>
      <c r="AG160" s="260"/>
      <c r="AH160" s="260"/>
      <c r="AI160" s="260"/>
      <c r="AJ160" s="260"/>
      <c r="AK160" s="260"/>
      <c r="AL160" s="260"/>
      <c r="AM160" s="260"/>
      <c r="AN160" s="260"/>
      <c r="AO160" s="260"/>
      <c r="AP160" s="260"/>
      <c r="AQ160" s="260"/>
    </row>
    <row r="161" spans="2:43" ht="12" customHeight="1" x14ac:dyDescent="0.2">
      <c r="B161" s="60" t="s">
        <v>317</v>
      </c>
      <c r="C161" s="266"/>
      <c r="D161" s="267"/>
      <c r="E161" s="267"/>
      <c r="F161" s="267"/>
      <c r="G161" s="267"/>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row>
    <row r="162" spans="2:43" ht="12" customHeight="1" x14ac:dyDescent="0.2">
      <c r="B162" s="311" t="s">
        <v>424</v>
      </c>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64"/>
      <c r="AN162" s="264"/>
      <c r="AO162" s="264"/>
      <c r="AP162" s="264"/>
      <c r="AQ162" s="265"/>
    </row>
    <row r="163" spans="2:43" ht="12" customHeight="1" x14ac:dyDescent="0.2">
      <c r="B163" s="312" t="s">
        <v>323</v>
      </c>
      <c r="C163" s="206"/>
      <c r="D163" s="307"/>
      <c r="E163" s="307"/>
      <c r="F163" s="307"/>
      <c r="G163" s="307"/>
      <c r="H163" s="307"/>
      <c r="I163" s="307"/>
      <c r="J163" s="307"/>
      <c r="K163" s="307"/>
      <c r="L163" s="307"/>
      <c r="M163" s="307"/>
      <c r="N163" s="307"/>
      <c r="O163" s="307"/>
      <c r="P163" s="307"/>
      <c r="Q163" s="307"/>
      <c r="R163" s="307"/>
      <c r="S163" s="307"/>
      <c r="T163" s="307"/>
      <c r="U163" s="307"/>
      <c r="V163" s="307"/>
      <c r="W163" s="307"/>
      <c r="X163" s="307"/>
      <c r="Y163" s="307"/>
      <c r="Z163" s="307"/>
      <c r="AA163" s="307"/>
      <c r="AB163" s="307"/>
      <c r="AC163" s="307"/>
      <c r="AD163" s="307"/>
      <c r="AE163" s="307"/>
      <c r="AF163" s="307"/>
      <c r="AG163" s="307"/>
      <c r="AH163" s="307"/>
      <c r="AI163" s="307"/>
      <c r="AJ163" s="307"/>
      <c r="AK163" s="307"/>
      <c r="AL163" s="307"/>
      <c r="AM163" s="307"/>
      <c r="AN163" s="307"/>
      <c r="AO163" s="307"/>
      <c r="AP163" s="307"/>
      <c r="AQ163" s="307"/>
    </row>
    <row r="164" spans="2:43" ht="12" customHeight="1" x14ac:dyDescent="0.2">
      <c r="B164" s="277" t="s">
        <v>324</v>
      </c>
      <c r="C164" s="206"/>
      <c r="D164" s="307"/>
      <c r="E164" s="307"/>
      <c r="F164" s="307"/>
      <c r="G164" s="307"/>
      <c r="H164" s="307"/>
      <c r="I164" s="307"/>
      <c r="J164" s="307"/>
      <c r="K164" s="307"/>
      <c r="L164" s="307"/>
      <c r="M164" s="307"/>
      <c r="N164" s="307"/>
      <c r="O164" s="307"/>
      <c r="P164" s="307"/>
      <c r="Q164" s="307"/>
      <c r="R164" s="307"/>
      <c r="S164" s="307"/>
      <c r="T164" s="307"/>
      <c r="U164" s="307"/>
      <c r="V164" s="307"/>
      <c r="W164" s="307"/>
      <c r="X164" s="307"/>
      <c r="Y164" s="307"/>
      <c r="Z164" s="307"/>
      <c r="AA164" s="307"/>
      <c r="AB164" s="307"/>
      <c r="AC164" s="307"/>
      <c r="AD164" s="307"/>
      <c r="AE164" s="307"/>
      <c r="AF164" s="307"/>
      <c r="AG164" s="307"/>
      <c r="AH164" s="307"/>
      <c r="AI164" s="307"/>
      <c r="AJ164" s="307"/>
      <c r="AK164" s="307"/>
      <c r="AL164" s="307"/>
      <c r="AM164" s="307"/>
      <c r="AN164" s="307"/>
      <c r="AO164" s="307"/>
      <c r="AP164" s="307"/>
      <c r="AQ164" s="307"/>
    </row>
    <row r="165" spans="2:43" ht="12" customHeight="1" x14ac:dyDescent="0.2">
      <c r="B165" s="277" t="s">
        <v>425</v>
      </c>
      <c r="C165" s="307"/>
      <c r="D165" s="307"/>
      <c r="E165" s="307"/>
      <c r="F165" s="307"/>
      <c r="G165" s="307"/>
      <c r="H165" s="307"/>
      <c r="I165" s="307"/>
      <c r="J165" s="307"/>
      <c r="K165" s="307"/>
      <c r="L165" s="307"/>
      <c r="M165" s="307"/>
      <c r="N165" s="307"/>
      <c r="O165" s="307"/>
      <c r="P165" s="307"/>
      <c r="Q165" s="307"/>
      <c r="R165" s="307"/>
      <c r="S165" s="307"/>
      <c r="T165" s="307"/>
      <c r="U165" s="307"/>
      <c r="V165" s="307"/>
      <c r="W165" s="307"/>
      <c r="X165" s="307"/>
      <c r="Y165" s="307"/>
      <c r="Z165" s="307"/>
      <c r="AA165" s="307"/>
      <c r="AB165" s="307"/>
      <c r="AC165" s="307"/>
      <c r="AD165" s="307"/>
      <c r="AE165" s="307"/>
      <c r="AF165" s="307"/>
      <c r="AG165" s="307"/>
      <c r="AH165" s="307"/>
      <c r="AI165" s="307"/>
      <c r="AJ165" s="307"/>
      <c r="AK165" s="307"/>
      <c r="AL165" s="307"/>
      <c r="AM165" s="307"/>
      <c r="AN165" s="307"/>
      <c r="AO165" s="307"/>
      <c r="AP165" s="307"/>
      <c r="AQ165" s="307"/>
    </row>
    <row r="166" spans="2:43" ht="12" customHeight="1" x14ac:dyDescent="0.2">
      <c r="B166" s="313" t="s">
        <v>299</v>
      </c>
      <c r="C166" s="206"/>
      <c r="D166" s="314"/>
      <c r="E166" s="314"/>
      <c r="F166" s="314"/>
      <c r="G166" s="314"/>
      <c r="H166" s="314"/>
      <c r="I166" s="314"/>
      <c r="J166" s="314"/>
      <c r="K166" s="314"/>
      <c r="L166" s="314"/>
      <c r="M166" s="314"/>
      <c r="N166" s="314"/>
      <c r="O166" s="314"/>
      <c r="P166" s="314"/>
      <c r="Q166" s="314"/>
      <c r="R166" s="314"/>
      <c r="S166" s="314"/>
      <c r="T166" s="314"/>
      <c r="U166" s="314"/>
      <c r="V166" s="314"/>
      <c r="W166" s="314"/>
      <c r="X166" s="314"/>
      <c r="Y166" s="314"/>
      <c r="Z166" s="314"/>
      <c r="AA166" s="314"/>
      <c r="AB166" s="314"/>
      <c r="AC166" s="314"/>
      <c r="AD166" s="314"/>
      <c r="AE166" s="314"/>
      <c r="AF166" s="314"/>
      <c r="AG166" s="314"/>
      <c r="AH166" s="314"/>
      <c r="AI166" s="314"/>
      <c r="AJ166" s="314"/>
      <c r="AK166" s="314"/>
      <c r="AL166" s="314"/>
      <c r="AM166" s="314"/>
      <c r="AN166" s="314"/>
      <c r="AO166" s="314"/>
      <c r="AP166" s="314"/>
      <c r="AQ166" s="314"/>
    </row>
    <row r="167" spans="2:43" ht="12" customHeight="1" x14ac:dyDescent="0.2">
      <c r="B167" s="311" t="s">
        <v>327</v>
      </c>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64"/>
      <c r="AN167" s="264"/>
      <c r="AO167" s="264"/>
      <c r="AP167" s="264"/>
      <c r="AQ167" s="265"/>
    </row>
    <row r="168" spans="2:43" ht="12" customHeight="1" x14ac:dyDescent="0.2">
      <c r="B168" s="312" t="s">
        <v>321</v>
      </c>
      <c r="C168" s="206"/>
      <c r="D168" s="307"/>
      <c r="E168" s="307"/>
      <c r="F168" s="307"/>
      <c r="G168" s="307"/>
      <c r="H168" s="307"/>
      <c r="I168" s="307"/>
      <c r="J168" s="307"/>
      <c r="K168" s="307"/>
      <c r="L168" s="307"/>
      <c r="M168" s="307"/>
      <c r="N168" s="307"/>
      <c r="O168" s="307"/>
      <c r="P168" s="307"/>
      <c r="Q168" s="307"/>
      <c r="R168" s="307"/>
      <c r="S168" s="307"/>
      <c r="T168" s="307"/>
      <c r="U168" s="307"/>
      <c r="V168" s="307"/>
      <c r="W168" s="307"/>
      <c r="X168" s="307"/>
      <c r="Y168" s="307"/>
      <c r="Z168" s="307"/>
      <c r="AA168" s="307"/>
      <c r="AB168" s="307"/>
      <c r="AC168" s="307"/>
      <c r="AD168" s="307"/>
      <c r="AE168" s="307"/>
      <c r="AF168" s="307"/>
      <c r="AG168" s="307"/>
      <c r="AH168" s="307"/>
      <c r="AI168" s="307"/>
      <c r="AJ168" s="307"/>
      <c r="AK168" s="307"/>
      <c r="AL168" s="307"/>
      <c r="AM168" s="307"/>
      <c r="AN168" s="307"/>
      <c r="AO168" s="307"/>
      <c r="AP168" s="307"/>
      <c r="AQ168" s="307"/>
    </row>
    <row r="169" spans="2:43" ht="12" customHeight="1" x14ac:dyDescent="0.2">
      <c r="B169" s="277" t="s">
        <v>322</v>
      </c>
      <c r="C169" s="206"/>
      <c r="D169" s="307"/>
      <c r="E169" s="307"/>
      <c r="F169" s="307"/>
      <c r="G169" s="307"/>
      <c r="H169" s="307"/>
      <c r="I169" s="307"/>
      <c r="J169" s="307"/>
      <c r="K169" s="307"/>
      <c r="L169" s="307"/>
      <c r="M169" s="307"/>
      <c r="N169" s="307"/>
      <c r="O169" s="307"/>
      <c r="P169" s="307"/>
      <c r="Q169" s="307"/>
      <c r="R169" s="307"/>
      <c r="S169" s="307"/>
      <c r="T169" s="307"/>
      <c r="U169" s="307"/>
      <c r="V169" s="307"/>
      <c r="W169" s="307"/>
      <c r="X169" s="307"/>
      <c r="Y169" s="307"/>
      <c r="Z169" s="307"/>
      <c r="AA169" s="307"/>
      <c r="AB169" s="307"/>
      <c r="AC169" s="307"/>
      <c r="AD169" s="307"/>
      <c r="AE169" s="307"/>
      <c r="AF169" s="307"/>
      <c r="AG169" s="307"/>
      <c r="AH169" s="307"/>
      <c r="AI169" s="307"/>
      <c r="AJ169" s="307"/>
      <c r="AK169" s="307"/>
      <c r="AL169" s="307"/>
      <c r="AM169" s="307"/>
      <c r="AN169" s="307"/>
      <c r="AO169" s="307"/>
      <c r="AP169" s="307"/>
      <c r="AQ169" s="307"/>
    </row>
    <row r="170" spans="2:43" ht="12" customHeight="1" x14ac:dyDescent="0.2">
      <c r="B170" s="277" t="s">
        <v>426</v>
      </c>
      <c r="C170" s="206"/>
      <c r="D170" s="307"/>
      <c r="E170" s="307"/>
      <c r="F170" s="307"/>
      <c r="G170" s="307"/>
      <c r="H170" s="307"/>
      <c r="I170" s="307"/>
      <c r="J170" s="307"/>
      <c r="K170" s="307"/>
      <c r="L170" s="307"/>
      <c r="M170" s="307"/>
      <c r="N170" s="307"/>
      <c r="O170" s="307"/>
      <c r="P170" s="307"/>
      <c r="Q170" s="307"/>
      <c r="R170" s="307"/>
      <c r="S170" s="307"/>
      <c r="T170" s="307"/>
      <c r="U170" s="307"/>
      <c r="V170" s="307"/>
      <c r="W170" s="307"/>
      <c r="X170" s="307"/>
      <c r="Y170" s="307"/>
      <c r="Z170" s="307"/>
      <c r="AA170" s="307"/>
      <c r="AB170" s="307"/>
      <c r="AC170" s="307"/>
      <c r="AD170" s="307"/>
      <c r="AE170" s="307"/>
      <c r="AF170" s="307"/>
      <c r="AG170" s="307"/>
      <c r="AH170" s="307"/>
      <c r="AI170" s="307"/>
      <c r="AJ170" s="307"/>
      <c r="AK170" s="307"/>
      <c r="AL170" s="307"/>
      <c r="AM170" s="307"/>
      <c r="AN170" s="307"/>
      <c r="AO170" s="307"/>
      <c r="AP170" s="307"/>
      <c r="AQ170" s="307"/>
    </row>
    <row r="171" spans="2:43" ht="12" customHeight="1" x14ac:dyDescent="0.2">
      <c r="B171" s="277" t="s">
        <v>325</v>
      </c>
      <c r="C171" s="206"/>
      <c r="D171" s="307"/>
      <c r="E171" s="307"/>
      <c r="F171" s="307"/>
      <c r="G171" s="307"/>
      <c r="H171" s="307"/>
      <c r="I171" s="307"/>
      <c r="J171" s="307"/>
      <c r="K171" s="307"/>
      <c r="L171" s="307"/>
      <c r="M171" s="307"/>
      <c r="N171" s="307"/>
      <c r="O171" s="307"/>
      <c r="P171" s="307"/>
      <c r="Q171" s="307"/>
      <c r="R171" s="307"/>
      <c r="S171" s="307"/>
      <c r="T171" s="307"/>
      <c r="U171" s="307"/>
      <c r="V171" s="307"/>
      <c r="W171" s="307"/>
      <c r="X171" s="307"/>
      <c r="Y171" s="307"/>
      <c r="Z171" s="307"/>
      <c r="AA171" s="307"/>
      <c r="AB171" s="307"/>
      <c r="AC171" s="307"/>
      <c r="AD171" s="307"/>
      <c r="AE171" s="307"/>
      <c r="AF171" s="307"/>
      <c r="AG171" s="307"/>
      <c r="AH171" s="307"/>
      <c r="AI171" s="307"/>
      <c r="AJ171" s="307"/>
      <c r="AK171" s="307"/>
      <c r="AL171" s="307"/>
      <c r="AM171" s="307"/>
      <c r="AN171" s="307"/>
      <c r="AO171" s="307"/>
      <c r="AP171" s="307"/>
      <c r="AQ171" s="307"/>
    </row>
    <row r="172" spans="2:43" ht="12" customHeight="1" x14ac:dyDescent="0.2">
      <c r="B172" s="313" t="s">
        <v>329</v>
      </c>
      <c r="C172" s="314"/>
      <c r="D172" s="314"/>
      <c r="E172" s="314"/>
      <c r="F172" s="314"/>
      <c r="G172" s="314"/>
      <c r="H172" s="314"/>
      <c r="I172" s="314"/>
      <c r="J172" s="314"/>
      <c r="K172" s="314"/>
      <c r="L172" s="314"/>
      <c r="M172" s="314"/>
      <c r="N172" s="314"/>
      <c r="O172" s="314"/>
      <c r="P172" s="314"/>
      <c r="Q172" s="314"/>
      <c r="R172" s="314"/>
      <c r="S172" s="314"/>
      <c r="T172" s="314"/>
      <c r="U172" s="314"/>
      <c r="V172" s="314"/>
      <c r="W172" s="314"/>
      <c r="X172" s="314"/>
      <c r="Y172" s="314"/>
      <c r="Z172" s="314"/>
      <c r="AA172" s="314"/>
      <c r="AB172" s="314"/>
      <c r="AC172" s="314"/>
      <c r="AD172" s="314"/>
      <c r="AE172" s="314"/>
      <c r="AF172" s="314"/>
      <c r="AG172" s="314"/>
      <c r="AH172" s="314"/>
      <c r="AI172" s="314"/>
      <c r="AJ172" s="314"/>
      <c r="AK172" s="314"/>
      <c r="AL172" s="314"/>
      <c r="AM172" s="314"/>
      <c r="AN172" s="314"/>
      <c r="AO172" s="314"/>
      <c r="AP172" s="314"/>
      <c r="AQ172" s="314"/>
    </row>
    <row r="173" spans="2:43" ht="12" customHeight="1" x14ac:dyDescent="0.2">
      <c r="B173" s="311" t="s">
        <v>427</v>
      </c>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64"/>
      <c r="AN173" s="264"/>
      <c r="AO173" s="264"/>
      <c r="AP173" s="264"/>
      <c r="AQ173" s="265"/>
    </row>
    <row r="174" spans="2:43" ht="12" customHeight="1" x14ac:dyDescent="0.2">
      <c r="B174" s="49" t="s">
        <v>330</v>
      </c>
      <c r="C174" s="206"/>
      <c r="D174" s="307"/>
      <c r="E174" s="307"/>
      <c r="F174" s="307"/>
      <c r="G174" s="307"/>
      <c r="H174" s="307"/>
      <c r="I174" s="307"/>
      <c r="J174" s="307"/>
      <c r="K174" s="307"/>
      <c r="L174" s="307"/>
      <c r="M174" s="307"/>
      <c r="N174" s="307"/>
      <c r="O174" s="307"/>
      <c r="P174" s="307"/>
      <c r="Q174" s="307"/>
      <c r="R174" s="307"/>
      <c r="S174" s="307"/>
      <c r="T174" s="307"/>
      <c r="U174" s="307"/>
      <c r="V174" s="307"/>
      <c r="W174" s="307"/>
      <c r="X174" s="307"/>
      <c r="Y174" s="307"/>
      <c r="Z174" s="307"/>
      <c r="AA174" s="307"/>
      <c r="AB174" s="307"/>
      <c r="AC174" s="307"/>
      <c r="AD174" s="307"/>
      <c r="AE174" s="307"/>
      <c r="AF174" s="307"/>
      <c r="AG174" s="307"/>
      <c r="AH174" s="307"/>
      <c r="AI174" s="307"/>
      <c r="AJ174" s="307"/>
      <c r="AK174" s="307"/>
      <c r="AL174" s="307"/>
      <c r="AM174" s="307"/>
      <c r="AN174" s="307"/>
      <c r="AO174" s="307"/>
      <c r="AP174" s="307"/>
      <c r="AQ174" s="307"/>
    </row>
    <row r="175" spans="2:43" ht="12" customHeight="1" x14ac:dyDescent="0.2">
      <c r="B175" s="39" t="s">
        <v>428</v>
      </c>
      <c r="C175" s="307"/>
      <c r="D175" s="307"/>
      <c r="E175" s="307"/>
      <c r="F175" s="307"/>
      <c r="G175" s="307"/>
      <c r="H175" s="307"/>
      <c r="I175" s="307"/>
      <c r="J175" s="307"/>
      <c r="K175" s="307"/>
      <c r="L175" s="307"/>
      <c r="M175" s="307"/>
      <c r="N175" s="307"/>
      <c r="O175" s="307"/>
      <c r="P175" s="307"/>
      <c r="Q175" s="307"/>
      <c r="R175" s="307"/>
      <c r="S175" s="307"/>
      <c r="T175" s="307"/>
      <c r="U175" s="307"/>
      <c r="V175" s="307"/>
      <c r="W175" s="307"/>
      <c r="X175" s="307"/>
      <c r="Y175" s="307"/>
      <c r="Z175" s="307"/>
      <c r="AA175" s="307"/>
      <c r="AB175" s="307"/>
      <c r="AC175" s="307"/>
      <c r="AD175" s="307"/>
      <c r="AE175" s="307"/>
      <c r="AF175" s="307"/>
      <c r="AG175" s="307"/>
      <c r="AH175" s="307"/>
      <c r="AI175" s="307"/>
      <c r="AJ175" s="307"/>
      <c r="AK175" s="307"/>
      <c r="AL175" s="307"/>
      <c r="AM175" s="307"/>
      <c r="AN175" s="307"/>
      <c r="AO175" s="307"/>
      <c r="AP175" s="307"/>
      <c r="AQ175" s="307"/>
    </row>
    <row r="176" spans="2:43" ht="12" customHeight="1" x14ac:dyDescent="0.2">
      <c r="B176" s="315" t="s">
        <v>429</v>
      </c>
      <c r="C176" s="307"/>
      <c r="D176" s="307"/>
      <c r="E176" s="307"/>
      <c r="F176" s="307"/>
      <c r="G176" s="307"/>
      <c r="H176" s="307"/>
      <c r="I176" s="307"/>
      <c r="J176" s="307"/>
      <c r="K176" s="307"/>
      <c r="L176" s="307"/>
      <c r="M176" s="307"/>
      <c r="N176" s="307"/>
      <c r="O176" s="307"/>
      <c r="P176" s="307"/>
      <c r="Q176" s="307"/>
      <c r="R176" s="307"/>
      <c r="S176" s="307"/>
      <c r="T176" s="307"/>
      <c r="U176" s="307"/>
      <c r="V176" s="307"/>
      <c r="W176" s="307"/>
      <c r="X176" s="307"/>
      <c r="Y176" s="307"/>
      <c r="Z176" s="307"/>
      <c r="AA176" s="307"/>
      <c r="AB176" s="307"/>
      <c r="AC176" s="307"/>
      <c r="AD176" s="307"/>
      <c r="AE176" s="307"/>
      <c r="AF176" s="307"/>
      <c r="AG176" s="307"/>
      <c r="AH176" s="307"/>
      <c r="AI176" s="307"/>
      <c r="AJ176" s="307"/>
      <c r="AK176" s="307"/>
      <c r="AL176" s="307"/>
      <c r="AM176" s="307"/>
      <c r="AN176" s="307"/>
      <c r="AO176" s="307"/>
      <c r="AP176" s="307"/>
      <c r="AQ176" s="307"/>
    </row>
    <row r="177" spans="2:43" ht="12" customHeight="1" x14ac:dyDescent="0.2">
      <c r="B177" s="311" t="s">
        <v>430</v>
      </c>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64"/>
      <c r="AN177" s="264"/>
      <c r="AO177" s="264"/>
      <c r="AP177" s="264"/>
      <c r="AQ177" s="265"/>
    </row>
    <row r="178" spans="2:43" ht="12" customHeight="1" x14ac:dyDescent="0.2">
      <c r="B178" s="316" t="s">
        <v>431</v>
      </c>
      <c r="C178" s="307"/>
      <c r="D178" s="307"/>
      <c r="E178" s="307"/>
      <c r="F178" s="307"/>
      <c r="G178" s="307"/>
      <c r="H178" s="307"/>
      <c r="I178" s="307"/>
      <c r="J178" s="307"/>
      <c r="K178" s="307"/>
      <c r="L178" s="307"/>
      <c r="M178" s="307"/>
      <c r="N178" s="307"/>
      <c r="O178" s="307"/>
      <c r="P178" s="307"/>
      <c r="Q178" s="307"/>
      <c r="R178" s="307"/>
      <c r="S178" s="307"/>
      <c r="T178" s="307"/>
      <c r="U178" s="307"/>
      <c r="V178" s="307"/>
      <c r="W178" s="307"/>
      <c r="X178" s="307"/>
      <c r="Y178" s="307"/>
      <c r="Z178" s="307"/>
      <c r="AA178" s="307"/>
      <c r="AB178" s="307"/>
      <c r="AC178" s="307"/>
      <c r="AD178" s="307"/>
      <c r="AE178" s="307"/>
      <c r="AF178" s="307"/>
      <c r="AG178" s="307"/>
      <c r="AH178" s="307"/>
      <c r="AI178" s="307"/>
      <c r="AJ178" s="307"/>
      <c r="AK178" s="307"/>
      <c r="AL178" s="307"/>
      <c r="AM178" s="307"/>
      <c r="AN178" s="307"/>
      <c r="AO178" s="307"/>
      <c r="AP178" s="307"/>
      <c r="AQ178" s="307"/>
    </row>
    <row r="179" spans="2:43" ht="12" customHeight="1" x14ac:dyDescent="0.2">
      <c r="B179" s="261" t="s">
        <v>351</v>
      </c>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30"/>
    </row>
    <row r="180" spans="2:43" ht="12" customHeight="1" x14ac:dyDescent="0.2">
      <c r="B180" s="39" t="s">
        <v>352</v>
      </c>
      <c r="C180" s="259"/>
      <c r="D180" s="260"/>
      <c r="E180" s="260"/>
      <c r="F180" s="260"/>
      <c r="G180" s="260"/>
      <c r="H180" s="260"/>
      <c r="I180" s="260"/>
      <c r="J180" s="260"/>
      <c r="K180" s="260"/>
      <c r="L180" s="260"/>
      <c r="M180" s="260"/>
      <c r="N180" s="260"/>
      <c r="O180" s="260"/>
      <c r="P180" s="260"/>
      <c r="Q180" s="260"/>
      <c r="R180" s="260"/>
      <c r="S180" s="260"/>
      <c r="T180" s="260"/>
      <c r="U180" s="260"/>
      <c r="V180" s="260"/>
      <c r="W180" s="260"/>
      <c r="X180" s="260"/>
      <c r="Y180" s="260"/>
      <c r="Z180" s="260"/>
      <c r="AA180" s="260"/>
      <c r="AB180" s="260"/>
      <c r="AC180" s="260"/>
      <c r="AD180" s="260"/>
      <c r="AE180" s="260"/>
      <c r="AF180" s="260"/>
      <c r="AG180" s="260"/>
      <c r="AH180" s="260"/>
      <c r="AI180" s="260"/>
      <c r="AJ180" s="260"/>
      <c r="AK180" s="260"/>
      <c r="AL180" s="260"/>
      <c r="AM180" s="260"/>
      <c r="AN180" s="260"/>
      <c r="AO180" s="260"/>
      <c r="AP180" s="260"/>
      <c r="AQ180" s="260"/>
    </row>
    <row r="181" spans="2:43" ht="12" customHeight="1" x14ac:dyDescent="0.2">
      <c r="B181" s="261" t="s">
        <v>360</v>
      </c>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30"/>
    </row>
    <row r="182" spans="2:43" ht="12" customHeight="1" x14ac:dyDescent="0.2">
      <c r="B182" s="37" t="s">
        <v>361</v>
      </c>
      <c r="C182" s="259"/>
      <c r="D182" s="260"/>
      <c r="E182" s="260"/>
      <c r="F182" s="260"/>
      <c r="G182" s="260"/>
      <c r="H182" s="260"/>
      <c r="I182" s="260"/>
      <c r="J182" s="260"/>
      <c r="K182" s="260"/>
      <c r="L182" s="260"/>
      <c r="M182" s="260"/>
      <c r="N182" s="260"/>
      <c r="O182" s="260"/>
      <c r="P182" s="260"/>
      <c r="Q182" s="260"/>
      <c r="R182" s="260"/>
      <c r="S182" s="260"/>
      <c r="T182" s="260"/>
      <c r="U182" s="260"/>
      <c r="V182" s="260"/>
      <c r="W182" s="260"/>
      <c r="X182" s="260"/>
      <c r="Y182" s="260"/>
      <c r="Z182" s="260"/>
      <c r="AA182" s="260"/>
      <c r="AB182" s="260"/>
      <c r="AC182" s="260"/>
      <c r="AD182" s="260"/>
      <c r="AE182" s="260"/>
      <c r="AF182" s="260"/>
      <c r="AG182" s="260"/>
      <c r="AH182" s="260"/>
      <c r="AI182" s="260"/>
      <c r="AJ182" s="260"/>
      <c r="AK182" s="260"/>
      <c r="AL182" s="260"/>
      <c r="AM182" s="260"/>
      <c r="AN182" s="260"/>
      <c r="AO182" s="260"/>
      <c r="AP182" s="260"/>
      <c r="AQ182" s="260"/>
    </row>
    <row r="183" spans="2:43" ht="12" customHeight="1" x14ac:dyDescent="0.2">
      <c r="B183" s="37" t="s">
        <v>362</v>
      </c>
      <c r="C183" s="259"/>
      <c r="D183" s="260"/>
      <c r="E183" s="260"/>
      <c r="F183" s="260"/>
      <c r="G183" s="260"/>
      <c r="H183" s="260"/>
      <c r="I183" s="260"/>
      <c r="J183" s="260"/>
      <c r="K183" s="260"/>
      <c r="L183" s="260"/>
      <c r="M183" s="260"/>
      <c r="N183" s="260"/>
      <c r="O183" s="260"/>
      <c r="P183" s="260"/>
      <c r="Q183" s="260"/>
      <c r="R183" s="260"/>
      <c r="S183" s="260"/>
      <c r="T183" s="260"/>
      <c r="U183" s="260"/>
      <c r="V183" s="260"/>
      <c r="W183" s="260"/>
      <c r="X183" s="260"/>
      <c r="Y183" s="260"/>
      <c r="Z183" s="260"/>
      <c r="AA183" s="260"/>
      <c r="AB183" s="260"/>
      <c r="AC183" s="260"/>
      <c r="AD183" s="260"/>
      <c r="AE183" s="260"/>
      <c r="AF183" s="260"/>
      <c r="AG183" s="260"/>
      <c r="AH183" s="260"/>
      <c r="AI183" s="260"/>
      <c r="AJ183" s="260"/>
      <c r="AK183" s="260"/>
      <c r="AL183" s="260"/>
      <c r="AM183" s="260"/>
      <c r="AN183" s="260"/>
      <c r="AO183" s="260"/>
      <c r="AP183" s="260"/>
      <c r="AQ183" s="260"/>
    </row>
    <row r="184" spans="2:43" ht="12" customHeight="1" x14ac:dyDescent="0.2">
      <c r="B184" s="37" t="s">
        <v>363</v>
      </c>
      <c r="C184" s="259"/>
      <c r="D184" s="260"/>
      <c r="E184" s="260"/>
      <c r="F184" s="260"/>
      <c r="G184" s="260"/>
      <c r="H184" s="260"/>
      <c r="I184" s="260"/>
      <c r="J184" s="260"/>
      <c r="K184" s="260"/>
      <c r="L184" s="260"/>
      <c r="M184" s="260"/>
      <c r="N184" s="260"/>
      <c r="O184" s="260"/>
      <c r="P184" s="260"/>
      <c r="Q184" s="260"/>
      <c r="R184" s="260"/>
      <c r="S184" s="260"/>
      <c r="T184" s="260"/>
      <c r="U184" s="260"/>
      <c r="V184" s="260"/>
      <c r="W184" s="260"/>
      <c r="X184" s="260"/>
      <c r="Y184" s="260"/>
      <c r="Z184" s="260"/>
      <c r="AA184" s="260"/>
      <c r="AB184" s="260"/>
      <c r="AC184" s="260"/>
      <c r="AD184" s="260"/>
      <c r="AE184" s="260"/>
      <c r="AF184" s="260"/>
      <c r="AG184" s="260"/>
      <c r="AH184" s="260"/>
      <c r="AI184" s="260"/>
      <c r="AJ184" s="260"/>
      <c r="AK184" s="260"/>
      <c r="AL184" s="260"/>
      <c r="AM184" s="260"/>
      <c r="AN184" s="260"/>
      <c r="AO184" s="260"/>
      <c r="AP184" s="260"/>
      <c r="AQ184" s="260"/>
    </row>
    <row r="185" spans="2:43" ht="12" customHeight="1" x14ac:dyDescent="0.2">
      <c r="B185" s="261" t="s">
        <v>380</v>
      </c>
      <c r="C185" s="264"/>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30"/>
    </row>
    <row r="186" spans="2:43" ht="12" customHeight="1" x14ac:dyDescent="0.2">
      <c r="B186" s="290" t="str">
        <f>subscriber1_name</f>
        <v>Anchor</v>
      </c>
      <c r="C186" s="291"/>
      <c r="D186" s="263"/>
      <c r="E186" s="263"/>
      <c r="F186" s="263"/>
      <c r="G186" s="263"/>
      <c r="H186" s="263"/>
      <c r="I186" s="263"/>
      <c r="J186" s="263"/>
      <c r="K186" s="263"/>
      <c r="L186" s="263"/>
      <c r="M186" s="263"/>
      <c r="N186" s="263"/>
      <c r="O186" s="263"/>
      <c r="P186" s="263"/>
      <c r="Q186" s="263"/>
      <c r="R186" s="263"/>
      <c r="S186" s="263"/>
      <c r="T186" s="263"/>
      <c r="U186" s="263"/>
      <c r="V186" s="263"/>
      <c r="W186" s="263"/>
      <c r="X186" s="263"/>
      <c r="Y186" s="263"/>
      <c r="Z186" s="263"/>
      <c r="AA186" s="263"/>
      <c r="AB186" s="263"/>
      <c r="AC186" s="263"/>
      <c r="AD186" s="263"/>
      <c r="AE186" s="263"/>
      <c r="AF186" s="263"/>
      <c r="AG186" s="263"/>
      <c r="AH186" s="263"/>
      <c r="AI186" s="263"/>
      <c r="AJ186" s="263"/>
      <c r="AK186" s="263"/>
      <c r="AL186" s="263"/>
      <c r="AM186" s="263"/>
      <c r="AN186" s="263"/>
      <c r="AO186" s="263"/>
      <c r="AP186" s="263"/>
      <c r="AQ186" s="263"/>
    </row>
    <row r="187" spans="2:43" ht="12" customHeight="1" x14ac:dyDescent="0.2">
      <c r="B187" s="290" t="str">
        <f>subscriber2_name</f>
        <v>General</v>
      </c>
      <c r="C187" s="266"/>
      <c r="D187" s="263"/>
      <c r="E187" s="263"/>
      <c r="F187" s="263"/>
      <c r="G187" s="263"/>
      <c r="H187" s="263"/>
      <c r="I187" s="263"/>
      <c r="J187" s="263"/>
      <c r="K187" s="263"/>
      <c r="L187" s="263"/>
      <c r="M187" s="263"/>
      <c r="N187" s="263"/>
      <c r="O187" s="263"/>
      <c r="P187" s="263"/>
      <c r="Q187" s="263"/>
      <c r="R187" s="263"/>
      <c r="S187" s="263"/>
      <c r="T187" s="263"/>
      <c r="U187" s="263"/>
      <c r="V187" s="263"/>
      <c r="W187" s="263"/>
      <c r="X187" s="263"/>
      <c r="Y187" s="263"/>
      <c r="Z187" s="263"/>
      <c r="AA187" s="263"/>
      <c r="AB187" s="263"/>
      <c r="AC187" s="263"/>
      <c r="AD187" s="263"/>
      <c r="AE187" s="263"/>
      <c r="AF187" s="263"/>
      <c r="AG187" s="263"/>
      <c r="AH187" s="263"/>
      <c r="AI187" s="263"/>
      <c r="AJ187" s="263"/>
      <c r="AK187" s="263"/>
      <c r="AL187" s="263"/>
      <c r="AM187" s="263"/>
      <c r="AN187" s="263"/>
      <c r="AO187" s="263"/>
      <c r="AP187" s="263"/>
      <c r="AQ187" s="263"/>
    </row>
    <row r="188" spans="2:43" ht="12" customHeight="1" x14ac:dyDescent="0.2">
      <c r="B188" s="290" t="str">
        <f>subscriber3_name</f>
        <v>Subscriber Class 3</v>
      </c>
      <c r="C188" s="266"/>
      <c r="D188" s="263"/>
      <c r="E188" s="263"/>
      <c r="F188" s="263"/>
      <c r="G188" s="263"/>
      <c r="H188" s="263"/>
      <c r="I188" s="263"/>
      <c r="J188" s="263"/>
      <c r="K188" s="263"/>
      <c r="L188" s="263"/>
      <c r="M188" s="263"/>
      <c r="N188" s="263"/>
      <c r="O188" s="263"/>
      <c r="P188" s="263"/>
      <c r="Q188" s="263"/>
      <c r="R188" s="263"/>
      <c r="S188" s="263"/>
      <c r="T188" s="263"/>
      <c r="U188" s="263"/>
      <c r="V188" s="263"/>
      <c r="W188" s="263"/>
      <c r="X188" s="263"/>
      <c r="Y188" s="263"/>
      <c r="Z188" s="263"/>
      <c r="AA188" s="263"/>
      <c r="AB188" s="263"/>
      <c r="AC188" s="263"/>
      <c r="AD188" s="263"/>
      <c r="AE188" s="263"/>
      <c r="AF188" s="263"/>
      <c r="AG188" s="263"/>
      <c r="AH188" s="263"/>
      <c r="AI188" s="263"/>
      <c r="AJ188" s="263"/>
      <c r="AK188" s="263"/>
      <c r="AL188" s="263"/>
      <c r="AM188" s="263"/>
      <c r="AN188" s="263"/>
      <c r="AO188" s="263"/>
      <c r="AP188" s="263"/>
      <c r="AQ188" s="263"/>
    </row>
    <row r="189" spans="2:43" ht="12" customHeight="1" x14ac:dyDescent="0.2">
      <c r="B189" s="290" t="str">
        <f>subscriber4_name</f>
        <v>Subscriber Class 4</v>
      </c>
      <c r="C189" s="266"/>
      <c r="D189" s="263"/>
      <c r="E189" s="263"/>
      <c r="F189" s="263"/>
      <c r="G189" s="263"/>
      <c r="H189" s="263"/>
      <c r="I189" s="263"/>
      <c r="J189" s="263"/>
      <c r="K189" s="263"/>
      <c r="L189" s="263"/>
      <c r="M189" s="263"/>
      <c r="N189" s="263"/>
      <c r="O189" s="263"/>
      <c r="P189" s="263"/>
      <c r="Q189" s="26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row>
    <row r="190" spans="2:43" ht="12" customHeight="1" x14ac:dyDescent="0.2">
      <c r="B190" s="261" t="s">
        <v>378</v>
      </c>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30"/>
    </row>
    <row r="191" spans="2:43" ht="12" customHeight="1" x14ac:dyDescent="0.2">
      <c r="B191" s="290" t="str">
        <f>subscriber1_name</f>
        <v>Anchor</v>
      </c>
      <c r="C191" s="260">
        <v>0</v>
      </c>
      <c r="D191" s="260">
        <v>0.4</v>
      </c>
      <c r="E191" s="260">
        <v>0.4</v>
      </c>
      <c r="F191" s="260">
        <v>0.4</v>
      </c>
      <c r="G191" s="260">
        <v>0.4</v>
      </c>
      <c r="H191" s="260">
        <v>0.4</v>
      </c>
      <c r="I191" s="260">
        <v>0.4</v>
      </c>
      <c r="J191" s="260">
        <v>0.4</v>
      </c>
      <c r="K191" s="260">
        <v>0.4</v>
      </c>
      <c r="L191" s="260">
        <v>0.4</v>
      </c>
      <c r="M191" s="260">
        <v>0.4</v>
      </c>
      <c r="N191" s="260">
        <v>0.4</v>
      </c>
      <c r="O191" s="260">
        <v>0.4</v>
      </c>
      <c r="P191" s="260">
        <v>0.4</v>
      </c>
      <c r="Q191" s="260">
        <v>0.4</v>
      </c>
      <c r="R191" s="260">
        <v>0.4</v>
      </c>
      <c r="S191" s="260">
        <v>0.4</v>
      </c>
      <c r="T191" s="260">
        <v>0.4</v>
      </c>
      <c r="U191" s="260">
        <v>0.4</v>
      </c>
      <c r="V191" s="260">
        <v>0.4</v>
      </c>
      <c r="W191" s="260">
        <v>0.4</v>
      </c>
      <c r="X191" s="260">
        <v>0.4</v>
      </c>
      <c r="Y191" s="260">
        <v>0.4</v>
      </c>
      <c r="Z191" s="260">
        <v>0.4</v>
      </c>
      <c r="AA191" s="260">
        <v>0.4</v>
      </c>
      <c r="AB191" s="260">
        <v>0.4</v>
      </c>
      <c r="AC191" s="260"/>
      <c r="AD191" s="260"/>
      <c r="AE191" s="260"/>
      <c r="AF191" s="260"/>
      <c r="AG191" s="260"/>
      <c r="AH191" s="260"/>
      <c r="AI191" s="260"/>
      <c r="AJ191" s="260"/>
      <c r="AK191" s="260"/>
      <c r="AL191" s="260"/>
      <c r="AM191" s="260"/>
      <c r="AN191" s="260"/>
      <c r="AO191" s="260"/>
      <c r="AP191" s="260"/>
      <c r="AQ191" s="260"/>
    </row>
    <row r="192" spans="2:43" ht="12" customHeight="1" x14ac:dyDescent="0.2">
      <c r="B192" s="290" t="str">
        <f>subscriber2_name</f>
        <v>General</v>
      </c>
      <c r="C192" s="260">
        <v>0</v>
      </c>
      <c r="D192" s="260">
        <v>0.2</v>
      </c>
      <c r="E192" s="260">
        <v>0.20200000000000001</v>
      </c>
      <c r="F192" s="260">
        <v>0.20402000000000001</v>
      </c>
      <c r="G192" s="260">
        <v>0.20605999999999999</v>
      </c>
      <c r="H192" s="260">
        <v>0.208121</v>
      </c>
      <c r="I192" s="260">
        <v>0.210202</v>
      </c>
      <c r="J192" s="260">
        <v>0.21230399999999999</v>
      </c>
      <c r="K192" s="260">
        <v>0.21442700000000001</v>
      </c>
      <c r="L192" s="260">
        <v>0.21657100000000001</v>
      </c>
      <c r="M192" s="260">
        <v>0.21873699999999999</v>
      </c>
      <c r="N192" s="260">
        <v>0.22092400000000001</v>
      </c>
      <c r="O192" s="260">
        <v>0.223134</v>
      </c>
      <c r="P192" s="260">
        <v>0.22536500000000001</v>
      </c>
      <c r="Q192" s="260">
        <v>0.22761899999999999</v>
      </c>
      <c r="R192" s="260">
        <v>0.22989499999999999</v>
      </c>
      <c r="S192" s="260">
        <v>0.23219400000000001</v>
      </c>
      <c r="T192" s="260">
        <v>0.234516</v>
      </c>
      <c r="U192" s="260">
        <v>0.23686099999999999</v>
      </c>
      <c r="V192" s="260">
        <v>0.239229</v>
      </c>
      <c r="W192" s="260">
        <v>0.241622</v>
      </c>
      <c r="X192" s="260">
        <v>0.244038</v>
      </c>
      <c r="Y192" s="260">
        <v>0.246478</v>
      </c>
      <c r="Z192" s="260">
        <v>0.248943</v>
      </c>
      <c r="AA192" s="260">
        <v>0.25143300000000002</v>
      </c>
      <c r="AB192" s="260">
        <v>0.25394699999999998</v>
      </c>
      <c r="AC192" s="260"/>
      <c r="AD192" s="260"/>
      <c r="AE192" s="260"/>
      <c r="AF192" s="260"/>
      <c r="AG192" s="260"/>
      <c r="AH192" s="260"/>
      <c r="AI192" s="260"/>
      <c r="AJ192" s="260"/>
      <c r="AK192" s="260"/>
      <c r="AL192" s="260"/>
      <c r="AM192" s="260"/>
      <c r="AN192" s="260"/>
      <c r="AO192" s="260"/>
      <c r="AP192" s="260"/>
      <c r="AQ192" s="260"/>
    </row>
    <row r="193" spans="2:43" ht="12" customHeight="1" x14ac:dyDescent="0.2">
      <c r="B193" s="290" t="str">
        <f>subscriber3_name</f>
        <v>Subscriber Class 3</v>
      </c>
      <c r="C193" s="260">
        <v>0</v>
      </c>
      <c r="D193" s="260">
        <v>0</v>
      </c>
      <c r="E193" s="260">
        <v>0</v>
      </c>
      <c r="F193" s="260">
        <v>0</v>
      </c>
      <c r="G193" s="260">
        <v>0</v>
      </c>
      <c r="H193" s="260">
        <v>0</v>
      </c>
      <c r="I193" s="260">
        <v>0</v>
      </c>
      <c r="J193" s="260">
        <v>0</v>
      </c>
      <c r="K193" s="260">
        <v>0</v>
      </c>
      <c r="L193" s="260">
        <v>0</v>
      </c>
      <c r="M193" s="260">
        <v>0</v>
      </c>
      <c r="N193" s="260">
        <v>0</v>
      </c>
      <c r="O193" s="260">
        <v>0</v>
      </c>
      <c r="P193" s="260">
        <v>0</v>
      </c>
      <c r="Q193" s="260">
        <v>0</v>
      </c>
      <c r="R193" s="260">
        <v>0</v>
      </c>
      <c r="S193" s="260">
        <v>0</v>
      </c>
      <c r="T193" s="260">
        <v>0</v>
      </c>
      <c r="U193" s="260">
        <v>0</v>
      </c>
      <c r="V193" s="260">
        <v>0</v>
      </c>
      <c r="W193" s="260">
        <v>0</v>
      </c>
      <c r="X193" s="260">
        <v>0</v>
      </c>
      <c r="Y193" s="260">
        <v>0</v>
      </c>
      <c r="Z193" s="260">
        <v>0</v>
      </c>
      <c r="AA193" s="260">
        <v>0</v>
      </c>
      <c r="AB193" s="260">
        <v>0</v>
      </c>
      <c r="AC193" s="260"/>
      <c r="AD193" s="260"/>
      <c r="AE193" s="260"/>
      <c r="AF193" s="260"/>
      <c r="AG193" s="260"/>
      <c r="AH193" s="260"/>
      <c r="AI193" s="260"/>
      <c r="AJ193" s="260"/>
      <c r="AK193" s="260"/>
      <c r="AL193" s="260"/>
      <c r="AM193" s="260"/>
      <c r="AN193" s="260"/>
      <c r="AO193" s="260"/>
      <c r="AP193" s="260"/>
      <c r="AQ193" s="260"/>
    </row>
    <row r="194" spans="2:43" ht="12" customHeight="1" x14ac:dyDescent="0.2">
      <c r="B194" s="290" t="str">
        <f>subscriber4_name</f>
        <v>Subscriber Class 4</v>
      </c>
      <c r="C194" s="260">
        <v>0</v>
      </c>
      <c r="D194" s="260">
        <v>0</v>
      </c>
      <c r="E194" s="260">
        <v>0</v>
      </c>
      <c r="F194" s="260">
        <v>0</v>
      </c>
      <c r="G194" s="260">
        <v>0</v>
      </c>
      <c r="H194" s="260">
        <v>0</v>
      </c>
      <c r="I194" s="260">
        <v>0</v>
      </c>
      <c r="J194" s="260">
        <v>0</v>
      </c>
      <c r="K194" s="260">
        <v>0</v>
      </c>
      <c r="L194" s="260">
        <v>0</v>
      </c>
      <c r="M194" s="260">
        <v>0</v>
      </c>
      <c r="N194" s="260">
        <v>0</v>
      </c>
      <c r="O194" s="260">
        <v>0</v>
      </c>
      <c r="P194" s="260">
        <v>0</v>
      </c>
      <c r="Q194" s="260">
        <v>0</v>
      </c>
      <c r="R194" s="260">
        <v>0</v>
      </c>
      <c r="S194" s="260">
        <v>0</v>
      </c>
      <c r="T194" s="260">
        <v>0</v>
      </c>
      <c r="U194" s="260">
        <v>0</v>
      </c>
      <c r="V194" s="260">
        <v>0</v>
      </c>
      <c r="W194" s="260">
        <v>0</v>
      </c>
      <c r="X194" s="260">
        <v>0</v>
      </c>
      <c r="Y194" s="260">
        <v>0</v>
      </c>
      <c r="Z194" s="260">
        <v>0</v>
      </c>
      <c r="AA194" s="260">
        <v>0</v>
      </c>
      <c r="AB194" s="260">
        <v>0</v>
      </c>
      <c r="AC194" s="260"/>
      <c r="AD194" s="260"/>
      <c r="AE194" s="260"/>
      <c r="AF194" s="260"/>
      <c r="AG194" s="260"/>
      <c r="AH194" s="260"/>
      <c r="AI194" s="260"/>
      <c r="AJ194" s="260"/>
      <c r="AK194" s="260"/>
      <c r="AL194" s="260"/>
      <c r="AM194" s="260"/>
      <c r="AN194" s="260"/>
      <c r="AO194" s="260"/>
      <c r="AP194" s="260"/>
      <c r="AQ194" s="260"/>
    </row>
    <row r="195" spans="2:43" ht="12" customHeight="1" x14ac:dyDescent="0.2">
      <c r="B195" s="261" t="s">
        <v>379</v>
      </c>
      <c r="C195" s="264"/>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30"/>
    </row>
    <row r="196" spans="2:43" ht="12" customHeight="1" x14ac:dyDescent="0.2">
      <c r="B196" s="290" t="str">
        <f>subscriber1_name</f>
        <v>Anchor</v>
      </c>
      <c r="C196" s="291"/>
      <c r="D196" s="263"/>
      <c r="E196" s="263"/>
      <c r="F196" s="263"/>
      <c r="G196" s="263"/>
      <c r="H196" s="263"/>
      <c r="I196" s="263"/>
      <c r="J196" s="263"/>
      <c r="K196" s="263"/>
      <c r="L196" s="263"/>
      <c r="M196" s="263"/>
      <c r="N196" s="263"/>
      <c r="O196" s="263"/>
      <c r="P196" s="263"/>
      <c r="Q196" s="263"/>
      <c r="R196" s="263"/>
      <c r="S196" s="263"/>
      <c r="T196" s="263"/>
      <c r="U196" s="263"/>
      <c r="V196" s="263"/>
      <c r="W196" s="263"/>
      <c r="X196" s="263"/>
      <c r="Y196" s="263"/>
      <c r="Z196" s="263"/>
      <c r="AA196" s="263"/>
      <c r="AB196" s="263"/>
      <c r="AC196" s="263"/>
      <c r="AD196" s="263"/>
      <c r="AE196" s="263"/>
      <c r="AF196" s="263"/>
      <c r="AG196" s="263"/>
      <c r="AH196" s="263"/>
      <c r="AI196" s="263"/>
      <c r="AJ196" s="263"/>
      <c r="AK196" s="263"/>
      <c r="AL196" s="263"/>
      <c r="AM196" s="263"/>
      <c r="AN196" s="263"/>
      <c r="AO196" s="263"/>
      <c r="AP196" s="263"/>
      <c r="AQ196" s="263"/>
    </row>
    <row r="197" spans="2:43" ht="12" customHeight="1" x14ac:dyDescent="0.2">
      <c r="B197" s="290" t="str">
        <f>subscriber2_name</f>
        <v>General</v>
      </c>
      <c r="C197" s="266"/>
      <c r="D197" s="263"/>
      <c r="E197" s="263"/>
      <c r="F197" s="263"/>
      <c r="G197" s="263"/>
      <c r="H197" s="263"/>
      <c r="I197" s="263"/>
      <c r="J197" s="263"/>
      <c r="K197" s="263"/>
      <c r="L197" s="263"/>
      <c r="M197" s="263"/>
      <c r="N197" s="263"/>
      <c r="O197" s="263"/>
      <c r="P197" s="263"/>
      <c r="Q197" s="263"/>
      <c r="R197" s="263"/>
      <c r="S197" s="263"/>
      <c r="T197" s="263"/>
      <c r="U197" s="263"/>
      <c r="V197" s="263"/>
      <c r="W197" s="263"/>
      <c r="X197" s="263"/>
      <c r="Y197" s="263"/>
      <c r="Z197" s="263"/>
      <c r="AA197" s="263"/>
      <c r="AB197" s="263"/>
      <c r="AC197" s="263"/>
      <c r="AD197" s="263"/>
      <c r="AE197" s="263"/>
      <c r="AF197" s="263"/>
      <c r="AG197" s="263"/>
      <c r="AH197" s="263"/>
      <c r="AI197" s="263"/>
      <c r="AJ197" s="263"/>
      <c r="AK197" s="263"/>
      <c r="AL197" s="263"/>
      <c r="AM197" s="263"/>
      <c r="AN197" s="263"/>
      <c r="AO197" s="263"/>
      <c r="AP197" s="263"/>
      <c r="AQ197" s="263"/>
    </row>
    <row r="198" spans="2:43" ht="12" customHeight="1" x14ac:dyDescent="0.2">
      <c r="B198" s="290" t="str">
        <f>subscriber3_name</f>
        <v>Subscriber Class 3</v>
      </c>
      <c r="C198" s="266"/>
      <c r="D198" s="263"/>
      <c r="E198" s="263"/>
      <c r="F198" s="263"/>
      <c r="G198" s="263"/>
      <c r="H198" s="263"/>
      <c r="I198" s="263"/>
      <c r="J198" s="263"/>
      <c r="K198" s="263"/>
      <c r="L198" s="263"/>
      <c r="M198" s="263"/>
      <c r="N198" s="263"/>
      <c r="O198" s="263"/>
      <c r="P198" s="263"/>
      <c r="Q198" s="263"/>
      <c r="R198" s="263"/>
      <c r="S198" s="263"/>
      <c r="T198" s="263"/>
      <c r="U198" s="263"/>
      <c r="V198" s="263"/>
      <c r="W198" s="263"/>
      <c r="X198" s="263"/>
      <c r="Y198" s="263"/>
      <c r="Z198" s="263"/>
      <c r="AA198" s="263"/>
      <c r="AB198" s="263"/>
      <c r="AC198" s="263"/>
      <c r="AD198" s="263"/>
      <c r="AE198" s="263"/>
      <c r="AF198" s="263"/>
      <c r="AG198" s="263"/>
      <c r="AH198" s="263"/>
      <c r="AI198" s="263"/>
      <c r="AJ198" s="263"/>
      <c r="AK198" s="263"/>
      <c r="AL198" s="263"/>
      <c r="AM198" s="263"/>
      <c r="AN198" s="263"/>
      <c r="AO198" s="263"/>
      <c r="AP198" s="263"/>
      <c r="AQ198" s="263"/>
    </row>
    <row r="199" spans="2:43" ht="12" customHeight="1" x14ac:dyDescent="0.2">
      <c r="B199" s="290" t="str">
        <f>subscriber4_name</f>
        <v>Subscriber Class 4</v>
      </c>
      <c r="C199" s="266"/>
      <c r="D199" s="263"/>
      <c r="E199" s="263"/>
      <c r="F199" s="263"/>
      <c r="G199" s="263"/>
      <c r="H199" s="263"/>
      <c r="I199" s="263"/>
      <c r="J199" s="263"/>
      <c r="K199" s="263"/>
      <c r="L199" s="263"/>
      <c r="M199" s="263"/>
      <c r="N199" s="263"/>
      <c r="O199" s="263"/>
      <c r="P199" s="263"/>
      <c r="Q199" s="263"/>
      <c r="R199" s="263"/>
      <c r="S199" s="263"/>
      <c r="T199" s="263"/>
      <c r="U199" s="263"/>
      <c r="V199" s="263"/>
      <c r="W199" s="263"/>
      <c r="X199" s="263"/>
      <c r="Y199" s="263"/>
      <c r="Z199" s="263"/>
      <c r="AA199" s="263"/>
      <c r="AB199" s="263"/>
      <c r="AC199" s="263"/>
      <c r="AD199" s="263"/>
      <c r="AE199" s="263"/>
      <c r="AF199" s="263"/>
      <c r="AG199" s="263"/>
      <c r="AH199" s="263"/>
      <c r="AI199" s="263"/>
      <c r="AJ199" s="263"/>
      <c r="AK199" s="263"/>
      <c r="AL199" s="263"/>
      <c r="AM199" s="263"/>
      <c r="AN199" s="263"/>
      <c r="AO199" s="263"/>
      <c r="AP199" s="263"/>
      <c r="AQ199" s="263"/>
    </row>
    <row r="200" spans="2:43" ht="12" customHeight="1" x14ac:dyDescent="0.2">
      <c r="B200" s="261" t="s">
        <v>381</v>
      </c>
      <c r="C200" s="264"/>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30"/>
    </row>
    <row r="201" spans="2:43" ht="12" customHeight="1" x14ac:dyDescent="0.2">
      <c r="B201" s="290" t="str">
        <f>subscriber1_name</f>
        <v>Anchor</v>
      </c>
      <c r="C201" s="291"/>
      <c r="D201" s="263"/>
      <c r="E201" s="263"/>
      <c r="F201" s="263"/>
      <c r="G201" s="263"/>
      <c r="H201" s="263"/>
      <c r="I201" s="263"/>
      <c r="J201" s="263"/>
      <c r="K201" s="263"/>
      <c r="L201" s="263"/>
      <c r="M201" s="263"/>
      <c r="N201" s="263"/>
      <c r="O201" s="263"/>
      <c r="P201" s="263"/>
      <c r="Q201" s="263"/>
      <c r="R201" s="263"/>
      <c r="S201" s="263"/>
      <c r="T201" s="263"/>
      <c r="U201" s="263"/>
      <c r="V201" s="263"/>
      <c r="W201" s="263"/>
      <c r="X201" s="263"/>
      <c r="Y201" s="263"/>
      <c r="Z201" s="263"/>
      <c r="AA201" s="263"/>
      <c r="AB201" s="263"/>
      <c r="AC201" s="263"/>
      <c r="AD201" s="263"/>
      <c r="AE201" s="263"/>
      <c r="AF201" s="263"/>
      <c r="AG201" s="263"/>
      <c r="AH201" s="263"/>
      <c r="AI201" s="263"/>
      <c r="AJ201" s="263"/>
      <c r="AK201" s="263"/>
      <c r="AL201" s="263"/>
      <c r="AM201" s="263"/>
      <c r="AN201" s="263"/>
      <c r="AO201" s="263"/>
      <c r="AP201" s="263"/>
      <c r="AQ201" s="263"/>
    </row>
    <row r="202" spans="2:43" ht="12" customHeight="1" x14ac:dyDescent="0.2">
      <c r="B202" s="290" t="str">
        <f>subscriber2_name</f>
        <v>General</v>
      </c>
      <c r="C202" s="266"/>
      <c r="D202" s="263"/>
      <c r="E202" s="263"/>
      <c r="F202" s="263"/>
      <c r="G202" s="263"/>
      <c r="H202" s="263"/>
      <c r="I202" s="263"/>
      <c r="J202" s="263"/>
      <c r="K202" s="263"/>
      <c r="L202" s="263"/>
      <c r="M202" s="263"/>
      <c r="N202" s="263"/>
      <c r="O202" s="263"/>
      <c r="P202" s="263"/>
      <c r="Q202" s="263"/>
      <c r="R202" s="263"/>
      <c r="S202" s="263"/>
      <c r="T202" s="263"/>
      <c r="U202" s="263"/>
      <c r="V202" s="263"/>
      <c r="W202" s="263"/>
      <c r="X202" s="263"/>
      <c r="Y202" s="263"/>
      <c r="Z202" s="263"/>
      <c r="AA202" s="263"/>
      <c r="AB202" s="263"/>
      <c r="AC202" s="263"/>
      <c r="AD202" s="263"/>
      <c r="AE202" s="263"/>
      <c r="AF202" s="263"/>
      <c r="AG202" s="263"/>
      <c r="AH202" s="263"/>
      <c r="AI202" s="263"/>
      <c r="AJ202" s="263"/>
      <c r="AK202" s="263"/>
      <c r="AL202" s="263"/>
      <c r="AM202" s="263"/>
      <c r="AN202" s="263"/>
      <c r="AO202" s="263"/>
      <c r="AP202" s="263"/>
      <c r="AQ202" s="263"/>
    </row>
    <row r="203" spans="2:43" ht="12" customHeight="1" x14ac:dyDescent="0.2">
      <c r="B203" s="290" t="str">
        <f>subscriber3_name</f>
        <v>Subscriber Class 3</v>
      </c>
      <c r="C203" s="266"/>
      <c r="D203" s="263"/>
      <c r="E203" s="263"/>
      <c r="F203" s="263"/>
      <c r="G203" s="263"/>
      <c r="H203" s="263"/>
      <c r="I203" s="263"/>
      <c r="J203" s="263"/>
      <c r="K203" s="263"/>
      <c r="L203" s="263"/>
      <c r="M203" s="263"/>
      <c r="N203" s="263"/>
      <c r="O203" s="263"/>
      <c r="P203" s="263"/>
      <c r="Q203" s="263"/>
      <c r="R203" s="263"/>
      <c r="S203" s="263"/>
      <c r="T203" s="263"/>
      <c r="U203" s="263"/>
      <c r="V203" s="263"/>
      <c r="W203" s="263"/>
      <c r="X203" s="263"/>
      <c r="Y203" s="263"/>
      <c r="Z203" s="263"/>
      <c r="AA203" s="263"/>
      <c r="AB203" s="263"/>
      <c r="AC203" s="263"/>
      <c r="AD203" s="263"/>
      <c r="AE203" s="263"/>
      <c r="AF203" s="263"/>
      <c r="AG203" s="263"/>
      <c r="AH203" s="263"/>
      <c r="AI203" s="263"/>
      <c r="AJ203" s="263"/>
      <c r="AK203" s="263"/>
      <c r="AL203" s="263"/>
      <c r="AM203" s="263"/>
      <c r="AN203" s="263"/>
      <c r="AO203" s="263"/>
      <c r="AP203" s="263"/>
      <c r="AQ203" s="263"/>
    </row>
    <row r="204" spans="2:43" ht="12" customHeight="1" x14ac:dyDescent="0.2">
      <c r="B204" s="290" t="str">
        <f>subscriber4_name</f>
        <v>Subscriber Class 4</v>
      </c>
      <c r="C204" s="266"/>
      <c r="D204" s="263"/>
      <c r="E204" s="263"/>
      <c r="F204" s="263"/>
      <c r="G204" s="263"/>
      <c r="H204" s="263"/>
      <c r="I204" s="263"/>
      <c r="J204" s="263"/>
      <c r="K204" s="263"/>
      <c r="L204" s="263"/>
      <c r="M204" s="263"/>
      <c r="N204" s="263"/>
      <c r="O204" s="263"/>
      <c r="P204" s="263"/>
      <c r="Q204" s="263"/>
      <c r="R204" s="263"/>
      <c r="S204" s="263"/>
      <c r="T204" s="263"/>
      <c r="U204" s="263"/>
      <c r="V204" s="263"/>
      <c r="W204" s="263"/>
      <c r="X204" s="263"/>
      <c r="Y204" s="263"/>
      <c r="Z204" s="263"/>
      <c r="AA204" s="263"/>
      <c r="AB204" s="263"/>
      <c r="AC204" s="263"/>
      <c r="AD204" s="263"/>
      <c r="AE204" s="263"/>
      <c r="AF204" s="263"/>
      <c r="AG204" s="263"/>
      <c r="AH204" s="263"/>
      <c r="AI204" s="263"/>
      <c r="AJ204" s="263"/>
      <c r="AK204" s="263"/>
      <c r="AL204" s="263"/>
      <c r="AM204" s="263"/>
      <c r="AN204" s="263"/>
      <c r="AO204" s="263"/>
      <c r="AP204" s="263"/>
      <c r="AQ204" s="263"/>
    </row>
    <row r="205" spans="2:43" ht="12" customHeight="1" x14ac:dyDescent="0.2">
      <c r="B205" s="261" t="s">
        <v>382</v>
      </c>
      <c r="C205" s="264"/>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30"/>
    </row>
    <row r="206" spans="2:43" ht="12" customHeight="1" x14ac:dyDescent="0.2">
      <c r="B206" s="290" t="str">
        <f>subscriber1_name</f>
        <v>Anchor</v>
      </c>
      <c r="C206" s="291"/>
      <c r="D206" s="263"/>
      <c r="E206" s="263"/>
      <c r="F206" s="263"/>
      <c r="G206" s="263"/>
      <c r="H206" s="263"/>
      <c r="I206" s="263"/>
      <c r="J206" s="263"/>
      <c r="K206" s="263"/>
      <c r="L206" s="263"/>
      <c r="M206" s="263"/>
      <c r="N206" s="263"/>
      <c r="O206" s="263"/>
      <c r="P206" s="263"/>
      <c r="Q206" s="263"/>
      <c r="R206" s="263"/>
      <c r="S206" s="263"/>
      <c r="T206" s="263"/>
      <c r="U206" s="263"/>
      <c r="V206" s="263"/>
      <c r="W206" s="263"/>
      <c r="X206" s="263"/>
      <c r="Y206" s="263"/>
      <c r="Z206" s="263"/>
      <c r="AA206" s="263"/>
      <c r="AB206" s="263"/>
      <c r="AC206" s="263"/>
      <c r="AD206" s="263"/>
      <c r="AE206" s="263"/>
      <c r="AF206" s="263"/>
      <c r="AG206" s="263"/>
      <c r="AH206" s="263"/>
      <c r="AI206" s="263"/>
      <c r="AJ206" s="263"/>
      <c r="AK206" s="263"/>
      <c r="AL206" s="263"/>
      <c r="AM206" s="263"/>
      <c r="AN206" s="263"/>
      <c r="AO206" s="263"/>
      <c r="AP206" s="263"/>
      <c r="AQ206" s="263"/>
    </row>
    <row r="207" spans="2:43" ht="12" customHeight="1" x14ac:dyDescent="0.2">
      <c r="B207" s="290" t="str">
        <f>subscriber2_name</f>
        <v>General</v>
      </c>
      <c r="C207" s="266"/>
      <c r="D207" s="263"/>
      <c r="E207" s="263"/>
      <c r="F207" s="263"/>
      <c r="G207" s="263"/>
      <c r="H207" s="263"/>
      <c r="I207" s="263"/>
      <c r="J207" s="263"/>
      <c r="K207" s="263"/>
      <c r="L207" s="263"/>
      <c r="M207" s="263"/>
      <c r="N207" s="263"/>
      <c r="O207" s="263"/>
      <c r="P207" s="263"/>
      <c r="Q207" s="263"/>
      <c r="R207" s="263"/>
      <c r="S207" s="263"/>
      <c r="T207" s="263"/>
      <c r="U207" s="263"/>
      <c r="V207" s="263"/>
      <c r="W207" s="263"/>
      <c r="X207" s="263"/>
      <c r="Y207" s="263"/>
      <c r="Z207" s="263"/>
      <c r="AA207" s="263"/>
      <c r="AB207" s="263"/>
      <c r="AC207" s="263"/>
      <c r="AD207" s="263"/>
      <c r="AE207" s="263"/>
      <c r="AF207" s="263"/>
      <c r="AG207" s="263"/>
      <c r="AH207" s="263"/>
      <c r="AI207" s="263"/>
      <c r="AJ207" s="263"/>
      <c r="AK207" s="263"/>
      <c r="AL207" s="263"/>
      <c r="AM207" s="263"/>
      <c r="AN207" s="263"/>
      <c r="AO207" s="263"/>
      <c r="AP207" s="263"/>
      <c r="AQ207" s="263"/>
    </row>
    <row r="208" spans="2:43" ht="12" customHeight="1" x14ac:dyDescent="0.2">
      <c r="B208" s="290" t="str">
        <f>subscriber3_name</f>
        <v>Subscriber Class 3</v>
      </c>
      <c r="C208" s="266"/>
      <c r="D208" s="263"/>
      <c r="E208" s="263"/>
      <c r="F208" s="263"/>
      <c r="G208" s="263"/>
      <c r="H208" s="263"/>
      <c r="I208" s="263"/>
      <c r="J208" s="263"/>
      <c r="K208" s="263"/>
      <c r="L208" s="263"/>
      <c r="M208" s="263"/>
      <c r="N208" s="263"/>
      <c r="O208" s="263"/>
      <c r="P208" s="263"/>
      <c r="Q208" s="263"/>
      <c r="R208" s="263"/>
      <c r="S208" s="263"/>
      <c r="T208" s="263"/>
      <c r="U208" s="263"/>
      <c r="V208" s="263"/>
      <c r="W208" s="263"/>
      <c r="X208" s="263"/>
      <c r="Y208" s="263"/>
      <c r="Z208" s="263"/>
      <c r="AA208" s="263"/>
      <c r="AB208" s="263"/>
      <c r="AC208" s="263"/>
      <c r="AD208" s="263"/>
      <c r="AE208" s="263"/>
      <c r="AF208" s="263"/>
      <c r="AG208" s="263"/>
      <c r="AH208" s="263"/>
      <c r="AI208" s="263"/>
      <c r="AJ208" s="263"/>
      <c r="AK208" s="263"/>
      <c r="AL208" s="263"/>
      <c r="AM208" s="263"/>
      <c r="AN208" s="263"/>
      <c r="AO208" s="263"/>
      <c r="AP208" s="263"/>
      <c r="AQ208" s="263"/>
    </row>
    <row r="209" spans="2:43" ht="12" customHeight="1" x14ac:dyDescent="0.2">
      <c r="B209" s="290" t="str">
        <f>subscriber4_name</f>
        <v>Subscriber Class 4</v>
      </c>
      <c r="C209" s="266"/>
      <c r="D209" s="263"/>
      <c r="E209" s="263"/>
      <c r="F209" s="263"/>
      <c r="G209" s="263"/>
      <c r="H209" s="263"/>
      <c r="I209" s="263"/>
      <c r="J209" s="263"/>
      <c r="K209" s="263"/>
      <c r="L209" s="263"/>
      <c r="M209" s="263"/>
      <c r="N209" s="263"/>
      <c r="O209" s="263"/>
      <c r="P209" s="263"/>
      <c r="Q209" s="263"/>
      <c r="R209" s="263"/>
      <c r="S209" s="263"/>
      <c r="T209" s="263"/>
      <c r="U209" s="263"/>
      <c r="V209" s="263"/>
      <c r="W209" s="263"/>
      <c r="X209" s="263"/>
      <c r="Y209" s="263"/>
      <c r="Z209" s="263"/>
      <c r="AA209" s="263"/>
      <c r="AB209" s="263"/>
      <c r="AC209" s="263"/>
      <c r="AD209" s="263"/>
      <c r="AE209" s="263"/>
      <c r="AF209" s="263"/>
      <c r="AG209" s="263"/>
      <c r="AH209" s="263"/>
      <c r="AI209" s="263"/>
      <c r="AJ209" s="263"/>
      <c r="AK209" s="263"/>
      <c r="AL209" s="263"/>
      <c r="AM209" s="263"/>
      <c r="AN209" s="263"/>
      <c r="AO209" s="263"/>
      <c r="AP209" s="263"/>
      <c r="AQ209" s="263"/>
    </row>
    <row r="210" spans="2:43" ht="12" customHeight="1" x14ac:dyDescent="0.2">
      <c r="B210" s="290" t="s">
        <v>341</v>
      </c>
      <c r="C210" s="266"/>
      <c r="D210" s="263"/>
      <c r="E210" s="263"/>
      <c r="F210" s="263"/>
      <c r="G210" s="263"/>
      <c r="H210" s="263"/>
      <c r="I210" s="263"/>
      <c r="J210" s="263"/>
      <c r="K210" s="263"/>
      <c r="L210" s="263"/>
      <c r="M210" s="263"/>
      <c r="N210" s="263"/>
      <c r="O210" s="263"/>
      <c r="P210" s="263"/>
      <c r="Q210" s="263"/>
      <c r="R210" s="263"/>
      <c r="S210" s="263"/>
      <c r="T210" s="263"/>
      <c r="U210" s="263"/>
      <c r="V210" s="263"/>
      <c r="W210" s="263"/>
      <c r="X210" s="263"/>
      <c r="Y210" s="263"/>
      <c r="Z210" s="263"/>
      <c r="AA210" s="263"/>
      <c r="AB210" s="263"/>
      <c r="AC210" s="263"/>
      <c r="AD210" s="263"/>
      <c r="AE210" s="263"/>
      <c r="AF210" s="263"/>
      <c r="AG210" s="263"/>
      <c r="AH210" s="263"/>
      <c r="AI210" s="263"/>
      <c r="AJ210" s="263"/>
      <c r="AK210" s="263"/>
      <c r="AL210" s="263"/>
      <c r="AM210" s="263"/>
      <c r="AN210" s="263"/>
      <c r="AO210" s="263"/>
      <c r="AP210" s="263"/>
      <c r="AQ210" s="263"/>
    </row>
    <row r="211" spans="2:43" ht="12" customHeight="1" x14ac:dyDescent="0.2">
      <c r="B211" s="261" t="s">
        <v>268</v>
      </c>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64"/>
      <c r="AN211" s="264"/>
      <c r="AO211" s="264"/>
      <c r="AP211" s="264"/>
      <c r="AQ211" s="265"/>
    </row>
    <row r="212" spans="2:43" ht="12" customHeight="1" x14ac:dyDescent="0.2">
      <c r="B212" s="49" t="s">
        <v>106</v>
      </c>
      <c r="C212" s="267"/>
      <c r="D212" s="263"/>
      <c r="E212" s="263"/>
      <c r="F212" s="263"/>
      <c r="G212" s="263"/>
      <c r="H212" s="263"/>
      <c r="I212" s="263"/>
      <c r="J212" s="263"/>
      <c r="K212" s="263"/>
      <c r="L212" s="263"/>
      <c r="M212" s="263"/>
      <c r="N212" s="263"/>
      <c r="O212" s="263"/>
      <c r="P212" s="263"/>
      <c r="Q212" s="263"/>
      <c r="R212" s="263"/>
      <c r="S212" s="263"/>
      <c r="T212" s="263"/>
      <c r="U212" s="263"/>
      <c r="V212" s="263"/>
      <c r="W212" s="263"/>
      <c r="X212" s="263"/>
      <c r="Y212" s="263"/>
      <c r="Z212" s="263"/>
      <c r="AA212" s="263"/>
      <c r="AB212" s="263"/>
      <c r="AC212" s="263"/>
      <c r="AD212" s="263"/>
      <c r="AE212" s="263"/>
      <c r="AF212" s="263"/>
      <c r="AG212" s="263"/>
      <c r="AH212" s="263"/>
      <c r="AI212" s="263"/>
      <c r="AJ212" s="263"/>
      <c r="AK212" s="263"/>
      <c r="AL212" s="263"/>
      <c r="AM212" s="263"/>
      <c r="AN212" s="263"/>
      <c r="AO212" s="263"/>
      <c r="AP212" s="263"/>
      <c r="AQ212" s="263"/>
    </row>
    <row r="213" spans="2:43" ht="12" customHeight="1" x14ac:dyDescent="0.2">
      <c r="B213" s="60" t="s">
        <v>105</v>
      </c>
      <c r="C213" s="267"/>
      <c r="D213" s="267"/>
      <c r="E213" s="267"/>
      <c r="F213" s="267"/>
      <c r="G213" s="267"/>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row>
    <row r="214" spans="2:43" ht="12" customHeight="1" x14ac:dyDescent="0.2">
      <c r="B214" s="261" t="s">
        <v>444</v>
      </c>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30"/>
    </row>
    <row r="215" spans="2:43" ht="12" customHeight="1" x14ac:dyDescent="0.2">
      <c r="B215" s="315" t="s">
        <v>445</v>
      </c>
      <c r="C215" s="291"/>
      <c r="D215" s="263">
        <v>0</v>
      </c>
      <c r="E215" s="263">
        <v>0</v>
      </c>
      <c r="F215" s="263">
        <v>0</v>
      </c>
      <c r="G215" s="263">
        <v>0</v>
      </c>
      <c r="H215" s="263">
        <v>0</v>
      </c>
      <c r="I215" s="263">
        <v>0</v>
      </c>
      <c r="J215" s="263">
        <v>0</v>
      </c>
      <c r="K215" s="263">
        <v>0</v>
      </c>
      <c r="L215" s="263">
        <v>0</v>
      </c>
      <c r="M215" s="263">
        <v>0</v>
      </c>
      <c r="N215" s="263">
        <v>0</v>
      </c>
      <c r="O215" s="263">
        <v>0</v>
      </c>
      <c r="P215" s="263">
        <v>0</v>
      </c>
      <c r="Q215" s="263">
        <v>0</v>
      </c>
      <c r="R215" s="263">
        <v>0</v>
      </c>
      <c r="S215" s="263">
        <v>0</v>
      </c>
      <c r="T215" s="263">
        <v>0</v>
      </c>
      <c r="U215" s="263">
        <v>0</v>
      </c>
      <c r="V215" s="263">
        <v>0</v>
      </c>
      <c r="W215" s="263">
        <v>0</v>
      </c>
      <c r="X215" s="263">
        <v>0</v>
      </c>
      <c r="Y215" s="263">
        <v>0</v>
      </c>
      <c r="Z215" s="263">
        <v>0</v>
      </c>
      <c r="AA215" s="263">
        <v>0</v>
      </c>
      <c r="AB215" s="263">
        <v>0</v>
      </c>
      <c r="AC215" s="263"/>
      <c r="AD215" s="263"/>
      <c r="AE215" s="263"/>
      <c r="AF215" s="263"/>
      <c r="AG215" s="263"/>
      <c r="AH215" s="263"/>
      <c r="AI215" s="263"/>
      <c r="AJ215" s="263"/>
      <c r="AK215" s="263"/>
      <c r="AL215" s="263"/>
      <c r="AM215" s="263"/>
      <c r="AN215" s="263"/>
      <c r="AO215" s="263"/>
      <c r="AP215" s="263"/>
      <c r="AQ215" s="263"/>
    </row>
    <row r="216" spans="2:43" ht="12" customHeight="1" x14ac:dyDescent="0.2">
      <c r="B216" s="315" t="s">
        <v>446</v>
      </c>
      <c r="C216" s="266"/>
      <c r="D216" s="263">
        <v>0</v>
      </c>
      <c r="E216" s="263">
        <v>0</v>
      </c>
      <c r="F216" s="263">
        <v>0</v>
      </c>
      <c r="G216" s="263">
        <v>0</v>
      </c>
      <c r="H216" s="263">
        <v>0</v>
      </c>
      <c r="I216" s="263">
        <v>0</v>
      </c>
      <c r="J216" s="263">
        <v>0</v>
      </c>
      <c r="K216" s="263">
        <v>0</v>
      </c>
      <c r="L216" s="263">
        <v>0</v>
      </c>
      <c r="M216" s="263">
        <v>0</v>
      </c>
      <c r="N216" s="263">
        <v>0</v>
      </c>
      <c r="O216" s="263">
        <v>0</v>
      </c>
      <c r="P216" s="263">
        <v>0</v>
      </c>
      <c r="Q216" s="263">
        <v>0</v>
      </c>
      <c r="R216" s="263">
        <v>0</v>
      </c>
      <c r="S216" s="263">
        <v>0</v>
      </c>
      <c r="T216" s="263">
        <v>0</v>
      </c>
      <c r="U216" s="263">
        <v>0</v>
      </c>
      <c r="V216" s="263">
        <v>0</v>
      </c>
      <c r="W216" s="263">
        <v>0</v>
      </c>
      <c r="X216" s="263">
        <v>0</v>
      </c>
      <c r="Y216" s="263">
        <v>0</v>
      </c>
      <c r="Z216" s="263">
        <v>0</v>
      </c>
      <c r="AA216" s="263">
        <v>0</v>
      </c>
      <c r="AB216" s="263">
        <v>0</v>
      </c>
      <c r="AC216" s="263"/>
      <c r="AD216" s="263"/>
      <c r="AE216" s="263"/>
      <c r="AF216" s="263"/>
      <c r="AG216" s="263"/>
      <c r="AH216" s="263"/>
      <c r="AI216" s="263"/>
      <c r="AJ216" s="263"/>
      <c r="AK216" s="263"/>
      <c r="AL216" s="263"/>
      <c r="AM216" s="263"/>
      <c r="AN216" s="263"/>
      <c r="AO216" s="263"/>
      <c r="AP216" s="263"/>
      <c r="AQ216" s="263"/>
    </row>
    <row r="217" spans="2:43" ht="12" customHeight="1" x14ac:dyDescent="0.2">
      <c r="B217" s="315" t="s">
        <v>447</v>
      </c>
      <c r="C217" s="266"/>
      <c r="D217" s="263">
        <v>30</v>
      </c>
      <c r="E217" s="263">
        <v>0</v>
      </c>
      <c r="F217" s="263">
        <v>0</v>
      </c>
      <c r="G217" s="263">
        <v>0</v>
      </c>
      <c r="H217" s="263">
        <v>0</v>
      </c>
      <c r="I217" s="263">
        <v>0</v>
      </c>
      <c r="J217" s="263">
        <v>0</v>
      </c>
      <c r="K217" s="263">
        <v>0</v>
      </c>
      <c r="L217" s="263">
        <v>0</v>
      </c>
      <c r="M217" s="263">
        <v>0</v>
      </c>
      <c r="N217" s="263">
        <v>0</v>
      </c>
      <c r="O217" s="263">
        <v>0</v>
      </c>
      <c r="P217" s="263">
        <v>0</v>
      </c>
      <c r="Q217" s="263">
        <v>0</v>
      </c>
      <c r="R217" s="263">
        <v>0</v>
      </c>
      <c r="S217" s="263">
        <v>0</v>
      </c>
      <c r="T217" s="263">
        <v>0</v>
      </c>
      <c r="U217" s="263">
        <v>0</v>
      </c>
      <c r="V217" s="263">
        <v>0</v>
      </c>
      <c r="W217" s="263">
        <v>0</v>
      </c>
      <c r="X217" s="263">
        <v>0</v>
      </c>
      <c r="Y217" s="263">
        <v>0</v>
      </c>
      <c r="Z217" s="263">
        <v>0</v>
      </c>
      <c r="AA217" s="263">
        <v>0</v>
      </c>
      <c r="AB217" s="263">
        <v>0</v>
      </c>
      <c r="AC217" s="263"/>
      <c r="AD217" s="263"/>
      <c r="AE217" s="263"/>
      <c r="AF217" s="263"/>
      <c r="AG217" s="263"/>
      <c r="AH217" s="263"/>
      <c r="AI217" s="263"/>
      <c r="AJ217" s="263"/>
      <c r="AK217" s="263"/>
      <c r="AL217" s="263"/>
      <c r="AM217" s="263"/>
      <c r="AN217" s="263"/>
      <c r="AO217" s="263"/>
      <c r="AP217" s="263"/>
      <c r="AQ217" s="263"/>
    </row>
    <row r="218" spans="2:43" ht="12" customHeight="1" x14ac:dyDescent="0.2">
      <c r="B218" s="315" t="s">
        <v>448</v>
      </c>
      <c r="C218" s="317"/>
      <c r="D218" s="318">
        <v>9.9999999999999998E+37</v>
      </c>
      <c r="E218" s="318">
        <v>9.9999999999999998E+37</v>
      </c>
      <c r="F218" s="318">
        <v>9.9999999999999998E+37</v>
      </c>
      <c r="G218" s="318">
        <v>9.9999999999999998E+37</v>
      </c>
      <c r="H218" s="318">
        <v>9.9999999999999998E+37</v>
      </c>
      <c r="I218" s="318">
        <v>9.9999999999999998E+37</v>
      </c>
      <c r="J218" s="318">
        <v>9.9999999999999998E+37</v>
      </c>
      <c r="K218" s="318">
        <v>9.9999999999999998E+37</v>
      </c>
      <c r="L218" s="318">
        <v>9.9999999999999998E+37</v>
      </c>
      <c r="M218" s="318">
        <v>9.9999999999999998E+37</v>
      </c>
      <c r="N218" s="318">
        <v>9.9999999999999998E+37</v>
      </c>
      <c r="O218" s="318">
        <v>9.9999999999999998E+37</v>
      </c>
      <c r="P218" s="318">
        <v>9.9999999999999998E+37</v>
      </c>
      <c r="Q218" s="318">
        <v>9.9999999999999998E+37</v>
      </c>
      <c r="R218" s="318">
        <v>9.9999999999999998E+37</v>
      </c>
      <c r="S218" s="318">
        <v>9.9999999999999998E+37</v>
      </c>
      <c r="T218" s="318">
        <v>9.9999999999999998E+37</v>
      </c>
      <c r="U218" s="318">
        <v>9.9999999999999998E+37</v>
      </c>
      <c r="V218" s="318">
        <v>9.9999999999999998E+37</v>
      </c>
      <c r="W218" s="318">
        <v>9.9999999999999998E+37</v>
      </c>
      <c r="X218" s="318">
        <v>9.9999999999999998E+37</v>
      </c>
      <c r="Y218" s="318">
        <v>9.9999999999999998E+37</v>
      </c>
      <c r="Z218" s="318">
        <v>9.9999999999999998E+37</v>
      </c>
      <c r="AA218" s="318">
        <v>9.9999999999999998E+37</v>
      </c>
      <c r="AB218" s="318">
        <v>9.9999999999999998E+37</v>
      </c>
      <c r="AC218" s="318"/>
      <c r="AD218" s="318"/>
      <c r="AE218" s="318"/>
      <c r="AF218" s="318"/>
      <c r="AG218" s="318"/>
      <c r="AH218" s="318"/>
      <c r="AI218" s="318"/>
      <c r="AJ218" s="318"/>
      <c r="AK218" s="318"/>
      <c r="AL218" s="318"/>
      <c r="AM218" s="318"/>
      <c r="AN218" s="318"/>
      <c r="AO218" s="318"/>
      <c r="AP218" s="318"/>
      <c r="AQ218" s="318"/>
    </row>
    <row r="219" spans="2:43" ht="12" customHeight="1" x14ac:dyDescent="0.2">
      <c r="B219" s="315" t="s">
        <v>449</v>
      </c>
      <c r="C219" s="266"/>
      <c r="D219" s="263">
        <v>0</v>
      </c>
      <c r="E219" s="263">
        <v>0</v>
      </c>
      <c r="F219" s="263">
        <v>0</v>
      </c>
      <c r="G219" s="263">
        <v>0</v>
      </c>
      <c r="H219" s="263">
        <v>0</v>
      </c>
      <c r="I219" s="263">
        <v>0</v>
      </c>
      <c r="J219" s="263">
        <v>0</v>
      </c>
      <c r="K219" s="263">
        <v>0</v>
      </c>
      <c r="L219" s="263">
        <v>0</v>
      </c>
      <c r="M219" s="263">
        <v>0</v>
      </c>
      <c r="N219" s="263">
        <v>0</v>
      </c>
      <c r="O219" s="263">
        <v>0</v>
      </c>
      <c r="P219" s="263">
        <v>0</v>
      </c>
      <c r="Q219" s="263">
        <v>0</v>
      </c>
      <c r="R219" s="263">
        <v>0</v>
      </c>
      <c r="S219" s="263">
        <v>0</v>
      </c>
      <c r="T219" s="263">
        <v>0</v>
      </c>
      <c r="U219" s="263">
        <v>0</v>
      </c>
      <c r="V219" s="263">
        <v>0</v>
      </c>
      <c r="W219" s="263">
        <v>0</v>
      </c>
      <c r="X219" s="263">
        <v>0</v>
      </c>
      <c r="Y219" s="263">
        <v>0</v>
      </c>
      <c r="Z219" s="263">
        <v>0</v>
      </c>
      <c r="AA219" s="263">
        <v>0</v>
      </c>
      <c r="AB219" s="263">
        <v>0</v>
      </c>
      <c r="AC219" s="263"/>
      <c r="AD219" s="263"/>
      <c r="AE219" s="263"/>
      <c r="AF219" s="263"/>
      <c r="AG219" s="263"/>
      <c r="AH219" s="263"/>
      <c r="AI219" s="263"/>
      <c r="AJ219" s="263"/>
      <c r="AK219" s="263"/>
      <c r="AL219" s="263"/>
      <c r="AM219" s="263"/>
      <c r="AN219" s="263"/>
      <c r="AO219" s="263"/>
      <c r="AP219" s="263"/>
      <c r="AQ219" s="263"/>
    </row>
    <row r="220" spans="2:43" ht="12" customHeight="1" x14ac:dyDescent="0.2">
      <c r="B220" s="315" t="s">
        <v>450</v>
      </c>
      <c r="C220" s="317"/>
      <c r="D220" s="318">
        <v>9.9999999999999998E+37</v>
      </c>
      <c r="E220" s="318">
        <v>9.9999999999999998E+37</v>
      </c>
      <c r="F220" s="318">
        <v>9.9999999999999998E+37</v>
      </c>
      <c r="G220" s="318">
        <v>9.9999999999999998E+37</v>
      </c>
      <c r="H220" s="318">
        <v>9.9999999999999998E+37</v>
      </c>
      <c r="I220" s="318">
        <v>9.9999999999999998E+37</v>
      </c>
      <c r="J220" s="318">
        <v>9.9999999999999998E+37</v>
      </c>
      <c r="K220" s="318">
        <v>9.9999999999999998E+37</v>
      </c>
      <c r="L220" s="318">
        <v>9.9999999999999998E+37</v>
      </c>
      <c r="M220" s="318">
        <v>9.9999999999999998E+37</v>
      </c>
      <c r="N220" s="318">
        <v>9.9999999999999998E+37</v>
      </c>
      <c r="O220" s="318">
        <v>9.9999999999999998E+37</v>
      </c>
      <c r="P220" s="318">
        <v>9.9999999999999998E+37</v>
      </c>
      <c r="Q220" s="318">
        <v>9.9999999999999998E+37</v>
      </c>
      <c r="R220" s="318">
        <v>9.9999999999999998E+37</v>
      </c>
      <c r="S220" s="318">
        <v>9.9999999999999998E+37</v>
      </c>
      <c r="T220" s="318">
        <v>9.9999999999999998E+37</v>
      </c>
      <c r="U220" s="318">
        <v>9.9999999999999998E+37</v>
      </c>
      <c r="V220" s="318">
        <v>9.9999999999999998E+37</v>
      </c>
      <c r="W220" s="318">
        <v>9.9999999999999998E+37</v>
      </c>
      <c r="X220" s="318">
        <v>9.9999999999999998E+37</v>
      </c>
      <c r="Y220" s="318">
        <v>9.9999999999999998E+37</v>
      </c>
      <c r="Z220" s="318">
        <v>9.9999999999999998E+37</v>
      </c>
      <c r="AA220" s="318">
        <v>9.9999999999999998E+37</v>
      </c>
      <c r="AB220" s="318">
        <v>9.9999999999999998E+37</v>
      </c>
      <c r="AC220" s="318"/>
      <c r="AD220" s="318"/>
      <c r="AE220" s="318"/>
      <c r="AF220" s="318"/>
      <c r="AG220" s="318"/>
      <c r="AH220" s="318"/>
      <c r="AI220" s="318"/>
      <c r="AJ220" s="318"/>
      <c r="AK220" s="318"/>
      <c r="AL220" s="318"/>
      <c r="AM220" s="318"/>
      <c r="AN220" s="318"/>
      <c r="AO220" s="318"/>
      <c r="AP220" s="318"/>
      <c r="AQ220" s="318"/>
    </row>
    <row r="221" spans="2:43" x14ac:dyDescent="0.2">
      <c r="B221" s="261" t="s">
        <v>264</v>
      </c>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64"/>
      <c r="AN221" s="264"/>
      <c r="AO221" s="264"/>
      <c r="AP221" s="264"/>
      <c r="AQ221" s="265"/>
    </row>
    <row r="222" spans="2:43" x14ac:dyDescent="0.2">
      <c r="B222" s="49" t="s">
        <v>4</v>
      </c>
      <c r="C222" s="262"/>
      <c r="D222" s="263"/>
      <c r="E222" s="263"/>
      <c r="F222" s="263"/>
      <c r="G222" s="263"/>
      <c r="H222" s="263"/>
      <c r="I222" s="263"/>
      <c r="J222" s="263"/>
      <c r="K222" s="263"/>
      <c r="L222" s="263"/>
      <c r="M222" s="263"/>
      <c r="N222" s="263"/>
      <c r="O222" s="263"/>
      <c r="P222" s="263"/>
      <c r="Q222" s="263"/>
      <c r="R222" s="263"/>
      <c r="S222" s="263"/>
      <c r="T222" s="263"/>
      <c r="U222" s="263"/>
      <c r="V222" s="263"/>
      <c r="W222" s="263"/>
      <c r="X222" s="263"/>
      <c r="Y222" s="263"/>
      <c r="Z222" s="263"/>
      <c r="AA222" s="263"/>
      <c r="AB222" s="263"/>
      <c r="AC222" s="263"/>
      <c r="AD222" s="263"/>
      <c r="AE222" s="263"/>
      <c r="AF222" s="263"/>
      <c r="AG222" s="263"/>
      <c r="AH222" s="263"/>
      <c r="AI222" s="263"/>
      <c r="AJ222" s="263"/>
      <c r="AK222" s="263"/>
      <c r="AL222" s="263"/>
      <c r="AM222" s="263"/>
      <c r="AN222" s="263"/>
      <c r="AO222" s="263"/>
      <c r="AP222" s="263"/>
      <c r="AQ222" s="263"/>
    </row>
    <row r="223" spans="2:43" x14ac:dyDescent="0.2">
      <c r="B223" s="37" t="s">
        <v>5</v>
      </c>
      <c r="C223" s="259"/>
      <c r="D223" s="260"/>
      <c r="E223" s="260"/>
      <c r="F223" s="260"/>
      <c r="G223" s="260"/>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row>
    <row r="224" spans="2:43" x14ac:dyDescent="0.2">
      <c r="B224" s="37" t="s">
        <v>184</v>
      </c>
      <c r="C224" s="259"/>
      <c r="D224" s="260"/>
      <c r="E224" s="260"/>
      <c r="F224" s="260"/>
      <c r="G224" s="260"/>
      <c r="H224" s="260"/>
      <c r="I224" s="260"/>
      <c r="J224" s="260"/>
      <c r="K224" s="260"/>
      <c r="L224" s="260"/>
      <c r="M224" s="260"/>
      <c r="N224" s="260"/>
      <c r="O224" s="260"/>
      <c r="P224" s="260"/>
      <c r="Q224" s="260"/>
      <c r="R224" s="260"/>
      <c r="S224" s="260"/>
      <c r="T224" s="260"/>
      <c r="U224" s="260"/>
      <c r="V224" s="260"/>
      <c r="W224" s="260"/>
      <c r="X224" s="260"/>
      <c r="Y224" s="260"/>
      <c r="Z224" s="260"/>
      <c r="AA224" s="260"/>
      <c r="AB224" s="260"/>
      <c r="AC224" s="260"/>
      <c r="AD224" s="260"/>
      <c r="AE224" s="260"/>
      <c r="AF224" s="260"/>
      <c r="AG224" s="260"/>
      <c r="AH224" s="260"/>
      <c r="AI224" s="260"/>
      <c r="AJ224" s="260"/>
      <c r="AK224" s="260"/>
      <c r="AL224" s="260"/>
      <c r="AM224" s="260"/>
      <c r="AN224" s="260"/>
      <c r="AO224" s="260"/>
      <c r="AP224" s="260"/>
      <c r="AQ224" s="260"/>
    </row>
    <row r="225" spans="2:103" x14ac:dyDescent="0.2">
      <c r="B225" s="60" t="s">
        <v>185</v>
      </c>
      <c r="C225" s="266"/>
      <c r="D225" s="267"/>
      <c r="E225" s="267"/>
      <c r="F225" s="267"/>
      <c r="G225" s="267"/>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row>
    <row r="226" spans="2:103" x14ac:dyDescent="0.2">
      <c r="B226" s="261" t="s">
        <v>265</v>
      </c>
      <c r="C226" s="264"/>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c r="AA226" s="264"/>
      <c r="AB226" s="264"/>
      <c r="AC226" s="264"/>
      <c r="AD226" s="264"/>
      <c r="AE226" s="264"/>
      <c r="AF226" s="264"/>
      <c r="AG226" s="264"/>
      <c r="AH226" s="264"/>
      <c r="AI226" s="264"/>
      <c r="AJ226" s="264"/>
      <c r="AK226" s="264"/>
      <c r="AL226" s="264"/>
      <c r="AM226" s="264"/>
      <c r="AN226" s="264"/>
      <c r="AO226" s="264"/>
      <c r="AP226" s="264"/>
      <c r="AQ226" s="265"/>
    </row>
    <row r="227" spans="2:103" x14ac:dyDescent="0.2">
      <c r="B227" s="49" t="s">
        <v>4</v>
      </c>
      <c r="C227" s="262"/>
      <c r="D227" s="263"/>
      <c r="E227" s="263"/>
      <c r="F227" s="263"/>
      <c r="G227" s="263"/>
      <c r="H227" s="263"/>
      <c r="I227" s="263"/>
      <c r="J227" s="263"/>
      <c r="K227" s="263"/>
      <c r="L227" s="263"/>
      <c r="M227" s="263"/>
      <c r="N227" s="263"/>
      <c r="O227" s="263"/>
      <c r="P227" s="263"/>
      <c r="Q227" s="263"/>
      <c r="R227" s="263"/>
      <c r="S227" s="263"/>
      <c r="T227" s="263"/>
      <c r="U227" s="263"/>
      <c r="V227" s="263"/>
      <c r="W227" s="263"/>
      <c r="X227" s="263"/>
      <c r="Y227" s="263"/>
      <c r="Z227" s="263"/>
      <c r="AA227" s="263"/>
      <c r="AB227" s="263"/>
      <c r="AC227" s="263"/>
      <c r="AD227" s="263"/>
      <c r="AE227" s="263"/>
      <c r="AF227" s="263"/>
      <c r="AG227" s="263"/>
      <c r="AH227" s="263"/>
      <c r="AI227" s="263"/>
      <c r="AJ227" s="263"/>
      <c r="AK227" s="263"/>
      <c r="AL227" s="263"/>
      <c r="AM227" s="263"/>
      <c r="AN227" s="263"/>
      <c r="AO227" s="263"/>
      <c r="AP227" s="263"/>
      <c r="AQ227" s="263"/>
    </row>
    <row r="228" spans="2:103" x14ac:dyDescent="0.2">
      <c r="B228" s="37" t="s">
        <v>5</v>
      </c>
      <c r="C228" s="259"/>
      <c r="D228" s="260"/>
      <c r="E228" s="260"/>
      <c r="F228" s="260"/>
      <c r="G228" s="260"/>
      <c r="H228" s="260"/>
      <c r="I228" s="260"/>
      <c r="J228" s="260"/>
      <c r="K228" s="260"/>
      <c r="L228" s="260"/>
      <c r="M228" s="260"/>
      <c r="N228" s="260"/>
      <c r="O228" s="260"/>
      <c r="P228" s="260"/>
      <c r="Q228" s="260"/>
      <c r="R228" s="260"/>
      <c r="S228" s="260"/>
      <c r="T228" s="260"/>
      <c r="U228" s="260"/>
      <c r="V228" s="260"/>
      <c r="W228" s="260"/>
      <c r="X228" s="260"/>
      <c r="Y228" s="260"/>
      <c r="Z228" s="260"/>
      <c r="AA228" s="260"/>
      <c r="AB228" s="260"/>
      <c r="AC228" s="260"/>
      <c r="AD228" s="260"/>
      <c r="AE228" s="260"/>
      <c r="AF228" s="260"/>
      <c r="AG228" s="260"/>
      <c r="AH228" s="260"/>
      <c r="AI228" s="260"/>
      <c r="AJ228" s="260"/>
      <c r="AK228" s="260"/>
      <c r="AL228" s="260"/>
      <c r="AM228" s="260"/>
      <c r="AN228" s="260"/>
      <c r="AO228" s="260"/>
      <c r="AP228" s="260"/>
      <c r="AQ228" s="260"/>
    </row>
    <row r="229" spans="2:103" x14ac:dyDescent="0.2">
      <c r="B229" s="274" t="s">
        <v>305</v>
      </c>
      <c r="C229" s="278"/>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20"/>
      <c r="AN229" s="120"/>
      <c r="AO229" s="120"/>
      <c r="AP229" s="120"/>
      <c r="AQ229" s="276"/>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row>
    <row r="230" spans="2:103" x14ac:dyDescent="0.2">
      <c r="B230" s="277" t="s">
        <v>306</v>
      </c>
      <c r="C230" s="206"/>
      <c r="D230" s="206"/>
      <c r="E230" s="206"/>
      <c r="F230" s="206"/>
      <c r="G230" s="206"/>
      <c r="H230" s="206"/>
      <c r="I230" s="206"/>
      <c r="J230" s="206"/>
      <c r="K230" s="206"/>
      <c r="L230" s="206"/>
      <c r="M230" s="206"/>
      <c r="N230" s="206"/>
      <c r="O230" s="206"/>
      <c r="P230" s="206"/>
      <c r="Q230" s="206"/>
      <c r="R230" s="206"/>
      <c r="S230" s="206"/>
      <c r="T230" s="206"/>
      <c r="U230" s="206"/>
      <c r="V230" s="206"/>
      <c r="W230" s="206"/>
      <c r="X230" s="206"/>
      <c r="Y230" s="206"/>
      <c r="Z230" s="206"/>
      <c r="AA230" s="206"/>
      <c r="AB230" s="206"/>
      <c r="AC230" s="206"/>
      <c r="AD230" s="206"/>
      <c r="AE230" s="206"/>
      <c r="AF230" s="206"/>
      <c r="AG230" s="206"/>
      <c r="AH230" s="206"/>
      <c r="AI230" s="206"/>
      <c r="AJ230" s="206"/>
      <c r="AK230" s="206"/>
      <c r="AL230" s="206"/>
      <c r="AM230" s="206"/>
      <c r="AN230" s="206"/>
      <c r="AO230" s="206"/>
      <c r="AP230" s="206"/>
      <c r="AQ230" s="206"/>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row>
    <row r="231" spans="2:103" x14ac:dyDescent="0.2">
      <c r="B231" s="274" t="s">
        <v>280</v>
      </c>
      <c r="AQ231" s="238"/>
    </row>
    <row r="232" spans="2:103" x14ac:dyDescent="0.2">
      <c r="B232" s="275" t="s">
        <v>300</v>
      </c>
      <c r="C232" s="327">
        <v>2712520</v>
      </c>
      <c r="D232" s="260">
        <v>0</v>
      </c>
      <c r="E232" s="260">
        <v>0</v>
      </c>
      <c r="F232" s="260">
        <v>0</v>
      </c>
      <c r="G232" s="260">
        <v>0</v>
      </c>
      <c r="H232" s="260">
        <v>0</v>
      </c>
      <c r="I232" s="260">
        <v>0</v>
      </c>
      <c r="J232" s="260">
        <v>0</v>
      </c>
      <c r="K232" s="260">
        <v>0</v>
      </c>
      <c r="L232" s="260">
        <v>0</v>
      </c>
      <c r="M232" s="260">
        <v>0</v>
      </c>
      <c r="N232" s="260">
        <v>0</v>
      </c>
      <c r="O232" s="260">
        <v>0</v>
      </c>
      <c r="P232" s="260">
        <v>0</v>
      </c>
      <c r="Q232" s="260">
        <v>0</v>
      </c>
      <c r="R232" s="260">
        <v>0</v>
      </c>
      <c r="S232" s="260">
        <v>0</v>
      </c>
      <c r="T232" s="260">
        <v>0</v>
      </c>
      <c r="U232" s="260">
        <v>0</v>
      </c>
      <c r="V232" s="260">
        <v>0</v>
      </c>
      <c r="W232" s="260">
        <v>0</v>
      </c>
      <c r="X232" s="260">
        <v>0</v>
      </c>
      <c r="Y232" s="260">
        <v>0</v>
      </c>
      <c r="Z232" s="260">
        <v>0</v>
      </c>
      <c r="AA232" s="260">
        <v>0</v>
      </c>
      <c r="AB232" s="260">
        <v>0</v>
      </c>
      <c r="AC232" s="260"/>
      <c r="AD232" s="260"/>
      <c r="AE232" s="260"/>
      <c r="AF232" s="260"/>
      <c r="AG232" s="260"/>
      <c r="AH232" s="260"/>
      <c r="AI232" s="260"/>
      <c r="AJ232" s="260"/>
      <c r="AK232" s="260"/>
      <c r="AL232" s="260"/>
      <c r="AM232" s="260"/>
      <c r="AN232" s="260"/>
      <c r="AO232" s="260"/>
      <c r="AP232" s="260"/>
      <c r="AQ232" s="260"/>
    </row>
    <row r="233" spans="2:103" x14ac:dyDescent="0.2">
      <c r="B233" s="275" t="s">
        <v>301</v>
      </c>
      <c r="C233" s="263">
        <v>0</v>
      </c>
      <c r="D233" s="263">
        <v>0</v>
      </c>
      <c r="E233" s="263">
        <v>0</v>
      </c>
      <c r="F233" s="263">
        <v>0</v>
      </c>
      <c r="G233" s="263">
        <v>0</v>
      </c>
      <c r="H233" s="263">
        <v>0</v>
      </c>
      <c r="I233" s="263">
        <v>0</v>
      </c>
      <c r="J233" s="263">
        <v>0</v>
      </c>
      <c r="K233" s="263">
        <v>0</v>
      </c>
      <c r="L233" s="263">
        <v>0</v>
      </c>
      <c r="M233" s="263">
        <v>0</v>
      </c>
      <c r="N233" s="263">
        <v>0</v>
      </c>
      <c r="O233" s="263">
        <v>0</v>
      </c>
      <c r="P233" s="263">
        <v>0</v>
      </c>
      <c r="Q233" s="263">
        <v>0</v>
      </c>
      <c r="R233" s="263">
        <v>0</v>
      </c>
      <c r="S233" s="263">
        <v>0</v>
      </c>
      <c r="T233" s="263">
        <v>0</v>
      </c>
      <c r="U233" s="318">
        <v>-2712520</v>
      </c>
      <c r="V233" s="263">
        <v>0</v>
      </c>
      <c r="W233" s="263">
        <v>0</v>
      </c>
      <c r="X233" s="263">
        <v>0</v>
      </c>
      <c r="Y233" s="263">
        <v>0</v>
      </c>
      <c r="Z233" s="263">
        <v>0</v>
      </c>
      <c r="AA233" s="263">
        <v>0</v>
      </c>
      <c r="AB233" s="263">
        <v>0</v>
      </c>
      <c r="AC233" s="263"/>
      <c r="AD233" s="263"/>
      <c r="AE233" s="263"/>
      <c r="AF233" s="263"/>
      <c r="AG233" s="263"/>
      <c r="AH233" s="263"/>
      <c r="AI233" s="263"/>
      <c r="AJ233" s="263"/>
      <c r="AK233" s="263"/>
      <c r="AL233" s="263"/>
      <c r="AM233" s="263"/>
      <c r="AN233" s="263"/>
      <c r="AO233" s="263"/>
      <c r="AP233" s="263"/>
      <c r="AQ233" s="263"/>
    </row>
    <row r="234" spans="2:103" x14ac:dyDescent="0.2">
      <c r="B234" s="275" t="s">
        <v>302</v>
      </c>
      <c r="C234" s="318">
        <v>2712520</v>
      </c>
      <c r="D234" s="318">
        <v>2712520</v>
      </c>
      <c r="E234" s="318">
        <v>2712520</v>
      </c>
      <c r="F234" s="318">
        <v>2712520</v>
      </c>
      <c r="G234" s="318">
        <v>2712520</v>
      </c>
      <c r="H234" s="318">
        <v>2712520</v>
      </c>
      <c r="I234" s="318">
        <v>2712520</v>
      </c>
      <c r="J234" s="318">
        <v>2712520</v>
      </c>
      <c r="K234" s="318">
        <v>2712520</v>
      </c>
      <c r="L234" s="318">
        <v>2712520</v>
      </c>
      <c r="M234" s="318">
        <v>2712520</v>
      </c>
      <c r="N234" s="318">
        <v>2712520</v>
      </c>
      <c r="O234" s="318">
        <v>2712520</v>
      </c>
      <c r="P234" s="318">
        <v>2712520</v>
      </c>
      <c r="Q234" s="318">
        <v>2712520</v>
      </c>
      <c r="R234" s="318">
        <v>2712520</v>
      </c>
      <c r="S234" s="318">
        <v>2712520</v>
      </c>
      <c r="T234" s="318">
        <v>2712520</v>
      </c>
      <c r="U234" s="263">
        <v>0</v>
      </c>
      <c r="V234" s="263">
        <v>0</v>
      </c>
      <c r="W234" s="263">
        <v>0</v>
      </c>
      <c r="X234" s="263">
        <v>0</v>
      </c>
      <c r="Y234" s="263">
        <v>0</v>
      </c>
      <c r="Z234" s="263">
        <v>0</v>
      </c>
      <c r="AA234" s="263">
        <v>0</v>
      </c>
      <c r="AB234" s="263">
        <v>0</v>
      </c>
      <c r="AC234" s="263"/>
      <c r="AD234" s="263"/>
      <c r="AE234" s="263"/>
      <c r="AF234" s="263"/>
      <c r="AG234" s="263"/>
      <c r="AH234" s="263"/>
      <c r="AI234" s="263"/>
      <c r="AJ234" s="263"/>
      <c r="AK234" s="263"/>
      <c r="AL234" s="263"/>
      <c r="AM234" s="263"/>
      <c r="AN234" s="263"/>
      <c r="AO234" s="263"/>
      <c r="AP234" s="263"/>
      <c r="AQ234" s="263"/>
    </row>
    <row r="235" spans="2:103" x14ac:dyDescent="0.2">
      <c r="B235" s="274" t="s">
        <v>308</v>
      </c>
      <c r="AQ235" s="30"/>
    </row>
    <row r="236" spans="2:103" x14ac:dyDescent="0.2">
      <c r="B236" s="275" t="s">
        <v>309</v>
      </c>
      <c r="C236" s="260"/>
      <c r="D236" s="260"/>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c r="AA236" s="260"/>
      <c r="AB236" s="260"/>
      <c r="AC236" s="260"/>
      <c r="AD236" s="260"/>
      <c r="AE236" s="260"/>
      <c r="AF236" s="260"/>
      <c r="AG236" s="260"/>
      <c r="AH236" s="260"/>
      <c r="AI236" s="260"/>
      <c r="AJ236" s="260"/>
      <c r="AK236" s="260"/>
      <c r="AL236" s="260"/>
      <c r="AM236" s="260"/>
      <c r="AN236" s="260"/>
      <c r="AO236" s="260"/>
      <c r="AP236" s="260"/>
      <c r="AQ236" s="260"/>
    </row>
    <row r="237" spans="2:103" x14ac:dyDescent="0.2">
      <c r="B237" s="286" t="s">
        <v>433</v>
      </c>
    </row>
    <row r="238" spans="2:103" x14ac:dyDescent="0.2">
      <c r="B238" s="275" t="s">
        <v>331</v>
      </c>
      <c r="C238" s="260"/>
      <c r="D238" s="260"/>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c r="AA238" s="260"/>
      <c r="AB238" s="260"/>
      <c r="AC238" s="260"/>
      <c r="AD238" s="260"/>
      <c r="AE238" s="260"/>
      <c r="AF238" s="260"/>
      <c r="AG238" s="260"/>
      <c r="AH238" s="260"/>
      <c r="AI238" s="260"/>
      <c r="AJ238" s="260"/>
      <c r="AK238" s="260"/>
      <c r="AL238" s="260"/>
      <c r="AM238" s="260"/>
      <c r="AN238" s="260"/>
      <c r="AO238" s="260"/>
      <c r="AP238" s="260"/>
      <c r="AQ238" s="260"/>
    </row>
    <row r="239" spans="2:103" x14ac:dyDescent="0.2">
      <c r="B239" s="275" t="s">
        <v>332</v>
      </c>
      <c r="C239" s="205"/>
      <c r="D239" s="205"/>
      <c r="E239" s="205"/>
      <c r="F239" s="205"/>
      <c r="G239" s="205"/>
      <c r="H239" s="205"/>
      <c r="I239" s="205"/>
      <c r="J239" s="205"/>
      <c r="K239" s="205"/>
      <c r="L239" s="205"/>
      <c r="M239" s="205"/>
      <c r="N239" s="205"/>
      <c r="O239" s="205"/>
      <c r="P239" s="205"/>
      <c r="Q239" s="205"/>
      <c r="R239" s="205"/>
      <c r="S239" s="205"/>
      <c r="T239" s="205"/>
      <c r="U239" s="205"/>
      <c r="V239" s="205"/>
      <c r="W239" s="205"/>
      <c r="X239" s="205"/>
      <c r="Y239" s="205"/>
      <c r="Z239" s="205"/>
      <c r="AA239" s="205"/>
      <c r="AB239" s="205"/>
      <c r="AC239" s="205"/>
      <c r="AD239" s="205"/>
      <c r="AE239" s="205"/>
      <c r="AF239" s="205"/>
      <c r="AG239" s="205"/>
      <c r="AH239" s="205"/>
      <c r="AI239" s="205"/>
      <c r="AJ239" s="205"/>
      <c r="AK239" s="205"/>
      <c r="AL239" s="205"/>
      <c r="AM239" s="205"/>
      <c r="AN239" s="205"/>
      <c r="AO239" s="205"/>
      <c r="AP239" s="205"/>
      <c r="AQ239" s="205"/>
    </row>
  </sheetData>
  <mergeCells count="1">
    <mergeCell ref="E104:F104"/>
  </mergeCells>
  <dataValidations xWindow="485" yWindow="427" count="9">
    <dataValidation type="list" allowBlank="1" showInputMessage="1" showErrorMessage="1" sqref="H136:H137 E106:F107 E109:F110 E128:H131 F133:G137 E123:H126 E118:H121 D140:G146" xr:uid="{31AFF1F6-2C7D-4426-965D-134F5257DC2E}">
      <formula1>"Yes,No"</formula1>
    </dataValidation>
    <dataValidation type="list" allowBlank="1" showInputMessage="1" showErrorMessage="1" sqref="N8 N10:N29" xr:uid="{1BD6535D-2456-45A2-A153-0886854B9E98}">
      <formula1>"Initial Year Input, Annual Inputs"</formula1>
    </dataValidation>
    <dataValidation type="list" allowBlank="1" showInputMessage="1" errorTitle="State Depreciation Treatment" error="The single owner workbook does not handle custom depreciation schedules." sqref="C101" xr:uid="{81FD42ED-92F9-4DEF-8B8C-A90732A80E44}">
      <formula1>$B$140:$B$146</formula1>
    </dataValidation>
    <dataValidation allowBlank="1" showInputMessage="1" showErrorMessage="1" sqref="W9 AH9 G43:J43" xr:uid="{81CC4B33-AD2D-4DB1-A528-8B388D70903A}"/>
    <dataValidation allowBlank="1" sqref="C48" xr:uid="{499FB1B0-85B7-4F17-8F66-E0D1671E0656}"/>
    <dataValidation errorTitle="Salvage Value" error="This is a calculated value shown for reference -- it should match the value in SAM. It is not used in the single owner workbook calculations." sqref="C57" xr:uid="{74450975-756D-473E-8780-1195439C1468}"/>
    <dataValidation type="list" allowBlank="1" showInputMessage="1" errorTitle="Federal Depreciation Treatment" sqref="C100" xr:uid="{572E9FCC-4D58-4B3E-8540-F53B8CA22DCC}">
      <formula1>$B$140:$B$146</formula1>
    </dataValidation>
    <dataValidation type="custom" showErrorMessage="1" errorTitle="Target Year Error" error="Please enter a target year less than or equal to the analysis period." sqref="C34" xr:uid="{7786DED9-915F-4EB4-8C34-4F493B3E9622}">
      <formula1>C34&lt;=C41</formula1>
    </dataValidation>
    <dataValidation type="custom" showErrorMessage="1" errorTitle="Target Year Error" error="Please enter a target year less than or equal to the analysis period." sqref="E34" xr:uid="{87F19439-3759-4A14-9E56-B695F1FB43F2}">
      <formula1>E34&lt;=C42</formula1>
    </dataValidation>
  </dataValidations>
  <pageMargins left="0.5" right="0.5" top="0.5" bottom="0.75" header="0.3" footer="0.3"/>
  <pageSetup scale="73" pageOrder="overThenDown" orientation="landscape" horizontalDpi="4294967294" r:id="rId1"/>
  <rowBreaks count="1" manualBreakCount="1">
    <brk id="114" min="1"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AP801"/>
  <sheetViews>
    <sheetView zoomScale="90" zoomScaleNormal="9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48.85546875" style="4" customWidth="1"/>
    <col min="2" max="2" width="14.85546875" style="4" customWidth="1"/>
    <col min="3" max="3" width="13.7109375" style="4" customWidth="1"/>
    <col min="4" max="9" width="11.5703125" style="4" customWidth="1"/>
    <col min="10" max="10" width="12.7109375" style="4" customWidth="1"/>
    <col min="11" max="15" width="11.5703125" style="4" customWidth="1"/>
    <col min="16" max="17" width="12.85546875" style="4" customWidth="1"/>
    <col min="18" max="31" width="11.5703125" style="4" customWidth="1"/>
    <col min="32" max="32" width="11.42578125" style="4" customWidth="1"/>
    <col min="33" max="42" width="11.5703125" style="4" customWidth="1"/>
    <col min="43" max="16384" width="9.140625" style="4"/>
  </cols>
  <sheetData>
    <row r="1" spans="1:42" ht="21" thickBot="1" x14ac:dyDescent="0.4">
      <c r="A1" s="222" t="s">
        <v>334</v>
      </c>
    </row>
    <row r="2" spans="1:42" x14ac:dyDescent="0.2">
      <c r="A2" s="83" t="s">
        <v>1</v>
      </c>
      <c r="B2" s="16">
        <v>0</v>
      </c>
      <c r="C2" s="16" t="str">
        <f t="shared" ref="C2:AP2" si="0">IF(B2&lt;analysis_period,B2+1,"")</f>
        <v/>
      </c>
      <c r="D2" s="16" t="str">
        <f t="shared" si="0"/>
        <v/>
      </c>
      <c r="E2" s="16" t="str">
        <f t="shared" si="0"/>
        <v/>
      </c>
      <c r="F2" s="16" t="str">
        <f t="shared" si="0"/>
        <v/>
      </c>
      <c r="G2" s="16" t="str">
        <f t="shared" si="0"/>
        <v/>
      </c>
      <c r="H2" s="16" t="str">
        <f t="shared" si="0"/>
        <v/>
      </c>
      <c r="I2" s="16" t="str">
        <f t="shared" si="0"/>
        <v/>
      </c>
      <c r="J2" s="16" t="str">
        <f t="shared" si="0"/>
        <v/>
      </c>
      <c r="K2" s="16" t="str">
        <f t="shared" si="0"/>
        <v/>
      </c>
      <c r="L2" s="16" t="str">
        <f t="shared" si="0"/>
        <v/>
      </c>
      <c r="M2" s="16" t="str">
        <f t="shared" si="0"/>
        <v/>
      </c>
      <c r="N2" s="16" t="str">
        <f t="shared" si="0"/>
        <v/>
      </c>
      <c r="O2" s="16" t="str">
        <f t="shared" si="0"/>
        <v/>
      </c>
      <c r="P2" s="16" t="str">
        <f t="shared" si="0"/>
        <v/>
      </c>
      <c r="Q2" s="16" t="str">
        <f t="shared" si="0"/>
        <v/>
      </c>
      <c r="R2" s="16" t="str">
        <f t="shared" si="0"/>
        <v/>
      </c>
      <c r="S2" s="16" t="str">
        <f t="shared" si="0"/>
        <v/>
      </c>
      <c r="T2" s="16" t="str">
        <f t="shared" si="0"/>
        <v/>
      </c>
      <c r="U2" s="16" t="str">
        <f t="shared" si="0"/>
        <v/>
      </c>
      <c r="V2" s="16" t="str">
        <f t="shared" si="0"/>
        <v/>
      </c>
      <c r="W2" s="16" t="str">
        <f t="shared" si="0"/>
        <v/>
      </c>
      <c r="X2" s="16" t="str">
        <f t="shared" si="0"/>
        <v/>
      </c>
      <c r="Y2" s="16" t="str">
        <f t="shared" si="0"/>
        <v/>
      </c>
      <c r="Z2" s="16" t="str">
        <f t="shared" si="0"/>
        <v/>
      </c>
      <c r="AA2" s="16" t="str">
        <f t="shared" si="0"/>
        <v/>
      </c>
      <c r="AB2" s="16" t="str">
        <f t="shared" si="0"/>
        <v/>
      </c>
      <c r="AC2" s="16" t="str">
        <f t="shared" si="0"/>
        <v/>
      </c>
      <c r="AD2" s="16" t="str">
        <f t="shared" si="0"/>
        <v/>
      </c>
      <c r="AE2" s="16" t="str">
        <f t="shared" si="0"/>
        <v/>
      </c>
      <c r="AF2" s="16" t="str">
        <f t="shared" si="0"/>
        <v/>
      </c>
      <c r="AG2" s="16" t="str">
        <f t="shared" si="0"/>
        <v/>
      </c>
      <c r="AH2" s="16" t="str">
        <f t="shared" si="0"/>
        <v/>
      </c>
      <c r="AI2" s="16" t="str">
        <f t="shared" si="0"/>
        <v/>
      </c>
      <c r="AJ2" s="16" t="str">
        <f t="shared" si="0"/>
        <v/>
      </c>
      <c r="AK2" s="16" t="str">
        <f t="shared" si="0"/>
        <v/>
      </c>
      <c r="AL2" s="16" t="str">
        <f t="shared" si="0"/>
        <v/>
      </c>
      <c r="AM2" s="16" t="str">
        <f t="shared" si="0"/>
        <v/>
      </c>
      <c r="AN2" s="16" t="str">
        <f t="shared" si="0"/>
        <v/>
      </c>
      <c r="AO2" s="16" t="str">
        <f t="shared" si="0"/>
        <v/>
      </c>
      <c r="AP2" s="16" t="str">
        <f t="shared" si="0"/>
        <v/>
      </c>
    </row>
    <row r="3" spans="1:42" x14ac:dyDescent="0.2">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row>
    <row r="4" spans="1:42" x14ac:dyDescent="0.2">
      <c r="A4" s="83" t="s">
        <v>315</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x14ac:dyDescent="0.2">
      <c r="A5" s="4" t="s">
        <v>418</v>
      </c>
      <c r="B5" s="111">
        <f t="array" ref="B5:AP6">Inputs!C152:AQ153</f>
        <v>0</v>
      </c>
      <c r="C5" s="111">
        <v>211907000</v>
      </c>
      <c r="D5" s="111">
        <v>210848000</v>
      </c>
      <c r="E5" s="111">
        <v>209794000</v>
      </c>
      <c r="F5" s="111">
        <v>208745000</v>
      </c>
      <c r="G5" s="111">
        <v>207701000</v>
      </c>
      <c r="H5" s="111">
        <v>206662000</v>
      </c>
      <c r="I5" s="111">
        <v>205629000</v>
      </c>
      <c r="J5" s="111">
        <v>204601000</v>
      </c>
      <c r="K5" s="111">
        <v>203578000</v>
      </c>
      <c r="L5" s="111">
        <v>202560000</v>
      </c>
      <c r="M5" s="111">
        <v>201547000</v>
      </c>
      <c r="N5" s="111">
        <v>200540000</v>
      </c>
      <c r="O5" s="111">
        <v>199537000</v>
      </c>
      <c r="P5" s="111">
        <v>198539000</v>
      </c>
      <c r="Q5" s="111">
        <v>197547000</v>
      </c>
      <c r="R5" s="111">
        <v>196559000</v>
      </c>
      <c r="S5" s="111">
        <v>195576000</v>
      </c>
      <c r="T5" s="111">
        <v>194598000</v>
      </c>
      <c r="U5" s="111">
        <v>193625000</v>
      </c>
      <c r="V5" s="111">
        <v>192657000</v>
      </c>
      <c r="W5" s="111">
        <v>191694000</v>
      </c>
      <c r="X5" s="111">
        <v>190735000</v>
      </c>
      <c r="Y5" s="111">
        <v>189782000</v>
      </c>
      <c r="Z5" s="111">
        <v>188833000</v>
      </c>
      <c r="AA5" s="111">
        <v>187888000</v>
      </c>
      <c r="AB5" s="111">
        <v>0</v>
      </c>
      <c r="AC5" s="111">
        <v>0</v>
      </c>
      <c r="AD5" s="111">
        <v>0</v>
      </c>
      <c r="AE5" s="111">
        <v>0</v>
      </c>
      <c r="AF5" s="111">
        <v>0</v>
      </c>
      <c r="AG5" s="111">
        <v>0</v>
      </c>
      <c r="AH5" s="111">
        <v>0</v>
      </c>
      <c r="AI5" s="111">
        <v>0</v>
      </c>
      <c r="AJ5" s="111">
        <v>0</v>
      </c>
      <c r="AK5" s="111">
        <v>0</v>
      </c>
      <c r="AL5" s="111">
        <v>0</v>
      </c>
      <c r="AM5" s="111">
        <v>0</v>
      </c>
      <c r="AN5" s="111">
        <v>0</v>
      </c>
      <c r="AO5" s="111">
        <v>0</v>
      </c>
      <c r="AP5" s="111">
        <v>0</v>
      </c>
    </row>
    <row r="6" spans="1:42" x14ac:dyDescent="0.2">
      <c r="A6" s="4" t="s">
        <v>419</v>
      </c>
      <c r="B6" s="285">
        <v>0</v>
      </c>
      <c r="C6" s="285">
        <v>0</v>
      </c>
      <c r="D6" s="285">
        <v>0</v>
      </c>
      <c r="E6" s="285">
        <v>0</v>
      </c>
      <c r="F6" s="285">
        <v>0</v>
      </c>
      <c r="G6" s="285">
        <v>0</v>
      </c>
      <c r="H6" s="285">
        <v>0</v>
      </c>
      <c r="I6" s="285">
        <v>0</v>
      </c>
      <c r="J6" s="285">
        <v>0</v>
      </c>
      <c r="K6" s="285">
        <v>0</v>
      </c>
      <c r="L6" s="285">
        <v>0</v>
      </c>
      <c r="M6" s="285">
        <v>0</v>
      </c>
      <c r="N6" s="285">
        <v>0</v>
      </c>
      <c r="O6" s="285">
        <v>0</v>
      </c>
      <c r="P6" s="285">
        <v>0</v>
      </c>
      <c r="Q6" s="285">
        <v>0</v>
      </c>
      <c r="R6" s="285">
        <v>0</v>
      </c>
      <c r="S6" s="285">
        <v>0</v>
      </c>
      <c r="T6" s="285">
        <v>0</v>
      </c>
      <c r="U6" s="285">
        <v>0</v>
      </c>
      <c r="V6" s="285">
        <v>0</v>
      </c>
      <c r="W6" s="285">
        <v>0</v>
      </c>
      <c r="X6" s="285">
        <v>0</v>
      </c>
      <c r="Y6" s="285">
        <v>0</v>
      </c>
      <c r="Z6" s="285">
        <v>0</v>
      </c>
      <c r="AA6" s="285">
        <v>0</v>
      </c>
      <c r="AB6" s="285">
        <v>0</v>
      </c>
      <c r="AC6" s="285">
        <v>0</v>
      </c>
      <c r="AD6" s="285">
        <v>0</v>
      </c>
      <c r="AE6" s="285">
        <v>0</v>
      </c>
      <c r="AF6" s="285">
        <v>0</v>
      </c>
      <c r="AG6" s="285">
        <v>0</v>
      </c>
      <c r="AH6" s="285">
        <v>0</v>
      </c>
      <c r="AI6" s="285">
        <v>0</v>
      </c>
      <c r="AJ6" s="285">
        <v>0</v>
      </c>
      <c r="AK6" s="285">
        <v>0</v>
      </c>
      <c r="AL6" s="285">
        <v>0</v>
      </c>
      <c r="AM6" s="285">
        <v>0</v>
      </c>
      <c r="AN6" s="285">
        <v>0</v>
      </c>
      <c r="AO6" s="285">
        <v>0</v>
      </c>
      <c r="AP6" s="285">
        <v>0</v>
      </c>
    </row>
    <row r="7" spans="1:42" x14ac:dyDescent="0.2">
      <c r="A7" s="18" t="s">
        <v>420</v>
      </c>
      <c r="B7" s="298">
        <f>SUM(B5:B6)</f>
        <v>0</v>
      </c>
      <c r="C7" s="298">
        <f t="shared" ref="C7:AP7" si="1">SUM(C5:C6)</f>
        <v>211907000</v>
      </c>
      <c r="D7" s="298">
        <f t="shared" si="1"/>
        <v>210848000</v>
      </c>
      <c r="E7" s="298">
        <f t="shared" si="1"/>
        <v>209794000</v>
      </c>
      <c r="F7" s="298">
        <f t="shared" si="1"/>
        <v>208745000</v>
      </c>
      <c r="G7" s="298">
        <f t="shared" si="1"/>
        <v>207701000</v>
      </c>
      <c r="H7" s="298">
        <f t="shared" si="1"/>
        <v>206662000</v>
      </c>
      <c r="I7" s="298">
        <f t="shared" si="1"/>
        <v>205629000</v>
      </c>
      <c r="J7" s="298">
        <f t="shared" si="1"/>
        <v>204601000</v>
      </c>
      <c r="K7" s="298">
        <f t="shared" si="1"/>
        <v>203578000</v>
      </c>
      <c r="L7" s="298">
        <f t="shared" si="1"/>
        <v>202560000</v>
      </c>
      <c r="M7" s="298">
        <f t="shared" si="1"/>
        <v>201547000</v>
      </c>
      <c r="N7" s="298">
        <f t="shared" si="1"/>
        <v>200540000</v>
      </c>
      <c r="O7" s="298">
        <f t="shared" si="1"/>
        <v>199537000</v>
      </c>
      <c r="P7" s="298">
        <f t="shared" si="1"/>
        <v>198539000</v>
      </c>
      <c r="Q7" s="298">
        <f t="shared" si="1"/>
        <v>197547000</v>
      </c>
      <c r="R7" s="298">
        <f t="shared" si="1"/>
        <v>196559000</v>
      </c>
      <c r="S7" s="298">
        <f t="shared" si="1"/>
        <v>195576000</v>
      </c>
      <c r="T7" s="298">
        <f t="shared" si="1"/>
        <v>194598000</v>
      </c>
      <c r="U7" s="298">
        <f t="shared" si="1"/>
        <v>193625000</v>
      </c>
      <c r="V7" s="298">
        <f t="shared" si="1"/>
        <v>192657000</v>
      </c>
      <c r="W7" s="298">
        <f t="shared" si="1"/>
        <v>191694000</v>
      </c>
      <c r="X7" s="298">
        <f t="shared" si="1"/>
        <v>190735000</v>
      </c>
      <c r="Y7" s="298">
        <f t="shared" si="1"/>
        <v>189782000</v>
      </c>
      <c r="Z7" s="298">
        <f t="shared" si="1"/>
        <v>188833000</v>
      </c>
      <c r="AA7" s="298">
        <f t="shared" si="1"/>
        <v>187888000</v>
      </c>
      <c r="AB7" s="298">
        <f t="shared" si="1"/>
        <v>0</v>
      </c>
      <c r="AC7" s="298">
        <f t="shared" si="1"/>
        <v>0</v>
      </c>
      <c r="AD7" s="298">
        <f t="shared" si="1"/>
        <v>0</v>
      </c>
      <c r="AE7" s="298">
        <f t="shared" si="1"/>
        <v>0</v>
      </c>
      <c r="AF7" s="298">
        <f t="shared" si="1"/>
        <v>0</v>
      </c>
      <c r="AG7" s="298">
        <f t="shared" si="1"/>
        <v>0</v>
      </c>
      <c r="AH7" s="298">
        <f t="shared" si="1"/>
        <v>0</v>
      </c>
      <c r="AI7" s="298">
        <f t="shared" si="1"/>
        <v>0</v>
      </c>
      <c r="AJ7" s="298">
        <f t="shared" si="1"/>
        <v>0</v>
      </c>
      <c r="AK7" s="298">
        <f t="shared" si="1"/>
        <v>0</v>
      </c>
      <c r="AL7" s="298">
        <f t="shared" si="1"/>
        <v>0</v>
      </c>
      <c r="AM7" s="298">
        <f t="shared" si="1"/>
        <v>0</v>
      </c>
      <c r="AN7" s="298">
        <f t="shared" si="1"/>
        <v>0</v>
      </c>
      <c r="AO7" s="298">
        <f t="shared" si="1"/>
        <v>0</v>
      </c>
      <c r="AP7" s="298">
        <f t="shared" si="1"/>
        <v>0</v>
      </c>
    </row>
    <row r="8" spans="1:42" x14ac:dyDescent="0.2">
      <c r="A8" s="18" t="s">
        <v>421</v>
      </c>
      <c r="B8" s="298">
        <f t="array" ref="B8:AP10">Inputs!C155:AQ157</f>
        <v>0</v>
      </c>
      <c r="C8" s="298">
        <v>0</v>
      </c>
      <c r="D8" s="298">
        <v>0</v>
      </c>
      <c r="E8" s="298">
        <v>0</v>
      </c>
      <c r="F8" s="298">
        <v>0</v>
      </c>
      <c r="G8" s="298">
        <v>0</v>
      </c>
      <c r="H8" s="298">
        <v>0</v>
      </c>
      <c r="I8" s="298">
        <v>0</v>
      </c>
      <c r="J8" s="298">
        <v>0</v>
      </c>
      <c r="K8" s="298">
        <v>0</v>
      </c>
      <c r="L8" s="298">
        <v>0</v>
      </c>
      <c r="M8" s="298">
        <v>0</v>
      </c>
      <c r="N8" s="298">
        <v>0</v>
      </c>
      <c r="O8" s="298">
        <v>0</v>
      </c>
      <c r="P8" s="298">
        <v>0</v>
      </c>
      <c r="Q8" s="298">
        <v>0</v>
      </c>
      <c r="R8" s="298">
        <v>0</v>
      </c>
      <c r="S8" s="298">
        <v>0</v>
      </c>
      <c r="T8" s="298">
        <v>0</v>
      </c>
      <c r="U8" s="298">
        <v>0</v>
      </c>
      <c r="V8" s="298">
        <v>0</v>
      </c>
      <c r="W8" s="298">
        <v>0</v>
      </c>
      <c r="X8" s="298">
        <v>0</v>
      </c>
      <c r="Y8" s="298">
        <v>0</v>
      </c>
      <c r="Z8" s="298">
        <v>0</v>
      </c>
      <c r="AA8" s="298">
        <v>0</v>
      </c>
      <c r="AB8" s="298">
        <v>0</v>
      </c>
      <c r="AC8" s="298">
        <v>0</v>
      </c>
      <c r="AD8" s="298">
        <v>0</v>
      </c>
      <c r="AE8" s="298">
        <v>0</v>
      </c>
      <c r="AF8" s="298">
        <v>0</v>
      </c>
      <c r="AG8" s="298">
        <v>0</v>
      </c>
      <c r="AH8" s="298">
        <v>0</v>
      </c>
      <c r="AI8" s="298">
        <v>0</v>
      </c>
      <c r="AJ8" s="298">
        <v>0</v>
      </c>
      <c r="AK8" s="298">
        <v>0</v>
      </c>
      <c r="AL8" s="298">
        <v>0</v>
      </c>
      <c r="AM8" s="298">
        <v>0</v>
      </c>
      <c r="AN8" s="298">
        <v>0</v>
      </c>
      <c r="AO8" s="298">
        <v>0</v>
      </c>
      <c r="AP8" s="298">
        <v>0</v>
      </c>
    </row>
    <row r="9" spans="1:42" x14ac:dyDescent="0.2">
      <c r="A9" s="18" t="s">
        <v>422</v>
      </c>
      <c r="B9" s="298">
        <v>0</v>
      </c>
      <c r="C9" s="298">
        <v>0</v>
      </c>
      <c r="D9" s="298">
        <v>0</v>
      </c>
      <c r="E9" s="298">
        <v>0</v>
      </c>
      <c r="F9" s="298">
        <v>0</v>
      </c>
      <c r="G9" s="298">
        <v>0</v>
      </c>
      <c r="H9" s="298">
        <v>0</v>
      </c>
      <c r="I9" s="298">
        <v>0</v>
      </c>
      <c r="J9" s="298">
        <v>0</v>
      </c>
      <c r="K9" s="298">
        <v>0</v>
      </c>
      <c r="L9" s="298">
        <v>0</v>
      </c>
      <c r="M9" s="298">
        <v>0</v>
      </c>
      <c r="N9" s="298">
        <v>0</v>
      </c>
      <c r="O9" s="298">
        <v>0</v>
      </c>
      <c r="P9" s="298">
        <v>0</v>
      </c>
      <c r="Q9" s="298">
        <v>0</v>
      </c>
      <c r="R9" s="298">
        <v>0</v>
      </c>
      <c r="S9" s="298">
        <v>0</v>
      </c>
      <c r="T9" s="298">
        <v>0</v>
      </c>
      <c r="U9" s="298">
        <v>0</v>
      </c>
      <c r="V9" s="298">
        <v>0</v>
      </c>
      <c r="W9" s="298">
        <v>0</v>
      </c>
      <c r="X9" s="298">
        <v>0</v>
      </c>
      <c r="Y9" s="298">
        <v>0</v>
      </c>
      <c r="Z9" s="298">
        <v>0</v>
      </c>
      <c r="AA9" s="298">
        <v>0</v>
      </c>
      <c r="AB9" s="298">
        <v>0</v>
      </c>
      <c r="AC9" s="298">
        <v>0</v>
      </c>
      <c r="AD9" s="298">
        <v>0</v>
      </c>
      <c r="AE9" s="298">
        <v>0</v>
      </c>
      <c r="AF9" s="298">
        <v>0</v>
      </c>
      <c r="AG9" s="298">
        <v>0</v>
      </c>
      <c r="AH9" s="298">
        <v>0</v>
      </c>
      <c r="AI9" s="298">
        <v>0</v>
      </c>
      <c r="AJ9" s="298">
        <v>0</v>
      </c>
      <c r="AK9" s="298">
        <v>0</v>
      </c>
      <c r="AL9" s="298">
        <v>0</v>
      </c>
      <c r="AM9" s="298">
        <v>0</v>
      </c>
      <c r="AN9" s="298">
        <v>0</v>
      </c>
      <c r="AO9" s="298">
        <v>0</v>
      </c>
      <c r="AP9" s="298">
        <v>0</v>
      </c>
    </row>
    <row r="10" spans="1:42" x14ac:dyDescent="0.2">
      <c r="A10" s="18" t="s">
        <v>423</v>
      </c>
      <c r="B10" s="298">
        <v>0</v>
      </c>
      <c r="C10" s="298">
        <v>0</v>
      </c>
      <c r="D10" s="298">
        <v>0</v>
      </c>
      <c r="E10" s="298">
        <v>0</v>
      </c>
      <c r="F10" s="298">
        <v>0</v>
      </c>
      <c r="G10" s="298">
        <v>0</v>
      </c>
      <c r="H10" s="298">
        <v>0</v>
      </c>
      <c r="I10" s="298">
        <v>0</v>
      </c>
      <c r="J10" s="298">
        <v>0</v>
      </c>
      <c r="K10" s="298">
        <v>0</v>
      </c>
      <c r="L10" s="298">
        <v>0</v>
      </c>
      <c r="M10" s="298">
        <v>0</v>
      </c>
      <c r="N10" s="298">
        <v>0</v>
      </c>
      <c r="O10" s="298">
        <v>0</v>
      </c>
      <c r="P10" s="298">
        <v>0</v>
      </c>
      <c r="Q10" s="298">
        <v>0</v>
      </c>
      <c r="R10" s="298">
        <v>0</v>
      </c>
      <c r="S10" s="298">
        <v>0</v>
      </c>
      <c r="T10" s="298">
        <v>0</v>
      </c>
      <c r="U10" s="298">
        <v>0</v>
      </c>
      <c r="V10" s="298">
        <v>0</v>
      </c>
      <c r="W10" s="298">
        <v>0</v>
      </c>
      <c r="X10" s="298">
        <v>0</v>
      </c>
      <c r="Y10" s="298">
        <v>0</v>
      </c>
      <c r="Z10" s="298">
        <v>0</v>
      </c>
      <c r="AA10" s="298">
        <v>0</v>
      </c>
      <c r="AB10" s="298">
        <v>0</v>
      </c>
      <c r="AC10" s="298">
        <v>0</v>
      </c>
      <c r="AD10" s="298">
        <v>0</v>
      </c>
      <c r="AE10" s="298">
        <v>0</v>
      </c>
      <c r="AF10" s="298">
        <v>0</v>
      </c>
      <c r="AG10" s="298">
        <v>0</v>
      </c>
      <c r="AH10" s="298">
        <v>0</v>
      </c>
      <c r="AI10" s="298">
        <v>0</v>
      </c>
      <c r="AJ10" s="298">
        <v>0</v>
      </c>
      <c r="AK10" s="298">
        <v>0</v>
      </c>
      <c r="AL10" s="298">
        <v>0</v>
      </c>
      <c r="AM10" s="298">
        <v>0</v>
      </c>
      <c r="AN10" s="298">
        <v>0</v>
      </c>
      <c r="AO10" s="298">
        <v>0</v>
      </c>
      <c r="AP10" s="298">
        <v>0</v>
      </c>
    </row>
    <row r="11" spans="1:42" x14ac:dyDescent="0.2">
      <c r="A11" s="18"/>
      <c r="B11" s="207"/>
      <c r="C11" s="207"/>
      <c r="D11" s="207"/>
      <c r="E11" s="20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207"/>
      <c r="AK11" s="207"/>
      <c r="AL11" s="207"/>
      <c r="AM11" s="207"/>
      <c r="AN11" s="207"/>
      <c r="AO11" s="207"/>
      <c r="AP11" s="207"/>
    </row>
    <row r="12" spans="1:42" x14ac:dyDescent="0.2">
      <c r="A12" s="83" t="s">
        <v>316</v>
      </c>
      <c r="B12" s="7"/>
      <c r="C12" s="218"/>
      <c r="D12" s="218"/>
      <c r="E12" s="218"/>
      <c r="F12" s="218"/>
      <c r="G12" s="218"/>
      <c r="H12" s="218"/>
      <c r="I12" s="218"/>
      <c r="J12" s="219"/>
      <c r="K12" s="219"/>
      <c r="L12" s="219"/>
      <c r="M12" s="219"/>
      <c r="N12" s="219"/>
      <c r="O12" s="219"/>
      <c r="P12" s="219"/>
      <c r="Q12" s="219"/>
      <c r="R12" s="219"/>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19"/>
    </row>
    <row r="13" spans="1:42" x14ac:dyDescent="0.2">
      <c r="A13" s="4" t="s">
        <v>365</v>
      </c>
      <c r="C13" s="92"/>
      <c r="D13" s="92"/>
      <c r="E13" s="92"/>
      <c r="F13" s="92"/>
      <c r="G13" s="92"/>
      <c r="H13" s="92"/>
      <c r="I13" s="92"/>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row>
    <row r="14" spans="1:42" x14ac:dyDescent="0.2">
      <c r="A14" s="89" t="str">
        <f>subscriber1_name</f>
        <v>Anchor</v>
      </c>
      <c r="C14" s="122">
        <f t="shared" ref="C14:AP14" si="2">C200+C207</f>
        <v>0</v>
      </c>
      <c r="D14" s="122">
        <f t="shared" si="2"/>
        <v>0</v>
      </c>
      <c r="E14" s="122">
        <f t="shared" si="2"/>
        <v>0</v>
      </c>
      <c r="F14" s="122">
        <f t="shared" si="2"/>
        <v>0</v>
      </c>
      <c r="G14" s="122">
        <f t="shared" si="2"/>
        <v>0</v>
      </c>
      <c r="H14" s="122">
        <f t="shared" si="2"/>
        <v>0</v>
      </c>
      <c r="I14" s="122">
        <f t="shared" si="2"/>
        <v>0</v>
      </c>
      <c r="J14" s="122">
        <f t="shared" si="2"/>
        <v>0</v>
      </c>
      <c r="K14" s="122">
        <f t="shared" si="2"/>
        <v>0</v>
      </c>
      <c r="L14" s="122">
        <f t="shared" si="2"/>
        <v>0</v>
      </c>
      <c r="M14" s="122">
        <f t="shared" si="2"/>
        <v>0</v>
      </c>
      <c r="N14" s="122">
        <f t="shared" si="2"/>
        <v>0</v>
      </c>
      <c r="O14" s="122">
        <f t="shared" si="2"/>
        <v>0</v>
      </c>
      <c r="P14" s="122">
        <f t="shared" si="2"/>
        <v>0</v>
      </c>
      <c r="Q14" s="122">
        <f t="shared" si="2"/>
        <v>0</v>
      </c>
      <c r="R14" s="122">
        <f t="shared" si="2"/>
        <v>0</v>
      </c>
      <c r="S14" s="122">
        <f t="shared" si="2"/>
        <v>0</v>
      </c>
      <c r="T14" s="122">
        <f t="shared" si="2"/>
        <v>0</v>
      </c>
      <c r="U14" s="122">
        <f t="shared" si="2"/>
        <v>0</v>
      </c>
      <c r="V14" s="122">
        <f t="shared" si="2"/>
        <v>0</v>
      </c>
      <c r="W14" s="122">
        <f t="shared" si="2"/>
        <v>0</v>
      </c>
      <c r="X14" s="122">
        <f t="shared" si="2"/>
        <v>0</v>
      </c>
      <c r="Y14" s="122">
        <f t="shared" si="2"/>
        <v>0</v>
      </c>
      <c r="Z14" s="122">
        <f t="shared" si="2"/>
        <v>0</v>
      </c>
      <c r="AA14" s="122">
        <f t="shared" si="2"/>
        <v>0</v>
      </c>
      <c r="AB14" s="122">
        <f t="shared" si="2"/>
        <v>0</v>
      </c>
      <c r="AC14" s="122">
        <f t="shared" si="2"/>
        <v>0</v>
      </c>
      <c r="AD14" s="122">
        <f t="shared" si="2"/>
        <v>0</v>
      </c>
      <c r="AE14" s="122">
        <f t="shared" si="2"/>
        <v>0</v>
      </c>
      <c r="AF14" s="122">
        <f t="shared" si="2"/>
        <v>0</v>
      </c>
      <c r="AG14" s="122">
        <f t="shared" si="2"/>
        <v>0</v>
      </c>
      <c r="AH14" s="122">
        <f t="shared" si="2"/>
        <v>0</v>
      </c>
      <c r="AI14" s="122">
        <f t="shared" si="2"/>
        <v>0</v>
      </c>
      <c r="AJ14" s="122">
        <f t="shared" si="2"/>
        <v>0</v>
      </c>
      <c r="AK14" s="122">
        <f t="shared" si="2"/>
        <v>0</v>
      </c>
      <c r="AL14" s="122">
        <f t="shared" si="2"/>
        <v>0</v>
      </c>
      <c r="AM14" s="122">
        <f t="shared" si="2"/>
        <v>0</v>
      </c>
      <c r="AN14" s="122">
        <f t="shared" si="2"/>
        <v>0</v>
      </c>
      <c r="AO14" s="122">
        <f t="shared" si="2"/>
        <v>0</v>
      </c>
      <c r="AP14" s="122">
        <f t="shared" si="2"/>
        <v>0</v>
      </c>
    </row>
    <row r="15" spans="1:42" x14ac:dyDescent="0.2">
      <c r="A15" s="89" t="str">
        <f>subscriber2_name</f>
        <v>General</v>
      </c>
      <c r="C15" s="122">
        <f t="shared" ref="C15:AP15" si="3">C201+C208</f>
        <v>0</v>
      </c>
      <c r="D15" s="122">
        <f t="shared" si="3"/>
        <v>0</v>
      </c>
      <c r="E15" s="122">
        <f t="shared" si="3"/>
        <v>0</v>
      </c>
      <c r="F15" s="122">
        <f t="shared" si="3"/>
        <v>0</v>
      </c>
      <c r="G15" s="122">
        <f t="shared" si="3"/>
        <v>0</v>
      </c>
      <c r="H15" s="122">
        <f t="shared" si="3"/>
        <v>0</v>
      </c>
      <c r="I15" s="122">
        <f t="shared" si="3"/>
        <v>0</v>
      </c>
      <c r="J15" s="122">
        <f t="shared" si="3"/>
        <v>0</v>
      </c>
      <c r="K15" s="122">
        <f t="shared" si="3"/>
        <v>0</v>
      </c>
      <c r="L15" s="122">
        <f t="shared" si="3"/>
        <v>0</v>
      </c>
      <c r="M15" s="122">
        <f t="shared" si="3"/>
        <v>0</v>
      </c>
      <c r="N15" s="122">
        <f t="shared" si="3"/>
        <v>0</v>
      </c>
      <c r="O15" s="122">
        <f t="shared" si="3"/>
        <v>0</v>
      </c>
      <c r="P15" s="122">
        <f t="shared" si="3"/>
        <v>0</v>
      </c>
      <c r="Q15" s="122">
        <f t="shared" si="3"/>
        <v>0</v>
      </c>
      <c r="R15" s="122">
        <f t="shared" si="3"/>
        <v>0</v>
      </c>
      <c r="S15" s="122">
        <f t="shared" si="3"/>
        <v>0</v>
      </c>
      <c r="T15" s="122">
        <f t="shared" si="3"/>
        <v>0</v>
      </c>
      <c r="U15" s="122">
        <f t="shared" si="3"/>
        <v>0</v>
      </c>
      <c r="V15" s="122">
        <f t="shared" si="3"/>
        <v>0</v>
      </c>
      <c r="W15" s="122">
        <f t="shared" si="3"/>
        <v>0</v>
      </c>
      <c r="X15" s="122">
        <f t="shared" si="3"/>
        <v>0</v>
      </c>
      <c r="Y15" s="122">
        <f t="shared" si="3"/>
        <v>0</v>
      </c>
      <c r="Z15" s="122">
        <f t="shared" si="3"/>
        <v>0</v>
      </c>
      <c r="AA15" s="122">
        <f t="shared" si="3"/>
        <v>0</v>
      </c>
      <c r="AB15" s="122">
        <f t="shared" si="3"/>
        <v>0</v>
      </c>
      <c r="AC15" s="122">
        <f t="shared" si="3"/>
        <v>0</v>
      </c>
      <c r="AD15" s="122">
        <f t="shared" si="3"/>
        <v>0</v>
      </c>
      <c r="AE15" s="122">
        <f t="shared" si="3"/>
        <v>0</v>
      </c>
      <c r="AF15" s="122">
        <f t="shared" si="3"/>
        <v>0</v>
      </c>
      <c r="AG15" s="122">
        <f t="shared" si="3"/>
        <v>0</v>
      </c>
      <c r="AH15" s="122">
        <f t="shared" si="3"/>
        <v>0</v>
      </c>
      <c r="AI15" s="122">
        <f t="shared" si="3"/>
        <v>0</v>
      </c>
      <c r="AJ15" s="122">
        <f t="shared" si="3"/>
        <v>0</v>
      </c>
      <c r="AK15" s="122">
        <f t="shared" si="3"/>
        <v>0</v>
      </c>
      <c r="AL15" s="122">
        <f t="shared" si="3"/>
        <v>0</v>
      </c>
      <c r="AM15" s="122">
        <f t="shared" si="3"/>
        <v>0</v>
      </c>
      <c r="AN15" s="122">
        <f t="shared" si="3"/>
        <v>0</v>
      </c>
      <c r="AO15" s="122">
        <f t="shared" si="3"/>
        <v>0</v>
      </c>
      <c r="AP15" s="122">
        <f t="shared" si="3"/>
        <v>0</v>
      </c>
    </row>
    <row r="16" spans="1:42" x14ac:dyDescent="0.2">
      <c r="A16" s="89" t="str">
        <f>subscriber3_name</f>
        <v>Subscriber Class 3</v>
      </c>
      <c r="C16" s="122">
        <f t="shared" ref="C16:AP16" si="4">C202+C209</f>
        <v>0</v>
      </c>
      <c r="D16" s="122">
        <f t="shared" si="4"/>
        <v>0</v>
      </c>
      <c r="E16" s="122">
        <f t="shared" si="4"/>
        <v>0</v>
      </c>
      <c r="F16" s="122">
        <f t="shared" si="4"/>
        <v>0</v>
      </c>
      <c r="G16" s="122">
        <f t="shared" si="4"/>
        <v>0</v>
      </c>
      <c r="H16" s="122">
        <f t="shared" si="4"/>
        <v>0</v>
      </c>
      <c r="I16" s="122">
        <f t="shared" si="4"/>
        <v>0</v>
      </c>
      <c r="J16" s="122">
        <f t="shared" si="4"/>
        <v>0</v>
      </c>
      <c r="K16" s="122">
        <f t="shared" si="4"/>
        <v>0</v>
      </c>
      <c r="L16" s="122">
        <f t="shared" si="4"/>
        <v>0</v>
      </c>
      <c r="M16" s="122">
        <f t="shared" si="4"/>
        <v>0</v>
      </c>
      <c r="N16" s="122">
        <f t="shared" si="4"/>
        <v>0</v>
      </c>
      <c r="O16" s="122">
        <f t="shared" si="4"/>
        <v>0</v>
      </c>
      <c r="P16" s="122">
        <f t="shared" si="4"/>
        <v>0</v>
      </c>
      <c r="Q16" s="122">
        <f t="shared" si="4"/>
        <v>0</v>
      </c>
      <c r="R16" s="122">
        <f t="shared" si="4"/>
        <v>0</v>
      </c>
      <c r="S16" s="122">
        <f t="shared" si="4"/>
        <v>0</v>
      </c>
      <c r="T16" s="122">
        <f t="shared" si="4"/>
        <v>0</v>
      </c>
      <c r="U16" s="122">
        <f t="shared" si="4"/>
        <v>0</v>
      </c>
      <c r="V16" s="122">
        <f t="shared" si="4"/>
        <v>0</v>
      </c>
      <c r="W16" s="122">
        <f t="shared" si="4"/>
        <v>0</v>
      </c>
      <c r="X16" s="122">
        <f t="shared" si="4"/>
        <v>0</v>
      </c>
      <c r="Y16" s="122">
        <f t="shared" si="4"/>
        <v>0</v>
      </c>
      <c r="Z16" s="122">
        <f t="shared" si="4"/>
        <v>0</v>
      </c>
      <c r="AA16" s="122">
        <f t="shared" si="4"/>
        <v>0</v>
      </c>
      <c r="AB16" s="122">
        <f t="shared" si="4"/>
        <v>0</v>
      </c>
      <c r="AC16" s="122">
        <f t="shared" si="4"/>
        <v>0</v>
      </c>
      <c r="AD16" s="122">
        <f t="shared" si="4"/>
        <v>0</v>
      </c>
      <c r="AE16" s="122">
        <f t="shared" si="4"/>
        <v>0</v>
      </c>
      <c r="AF16" s="122">
        <f t="shared" si="4"/>
        <v>0</v>
      </c>
      <c r="AG16" s="122">
        <f t="shared" si="4"/>
        <v>0</v>
      </c>
      <c r="AH16" s="122">
        <f t="shared" si="4"/>
        <v>0</v>
      </c>
      <c r="AI16" s="122">
        <f t="shared" si="4"/>
        <v>0</v>
      </c>
      <c r="AJ16" s="122">
        <f t="shared" si="4"/>
        <v>0</v>
      </c>
      <c r="AK16" s="122">
        <f t="shared" si="4"/>
        <v>0</v>
      </c>
      <c r="AL16" s="122">
        <f t="shared" si="4"/>
        <v>0</v>
      </c>
      <c r="AM16" s="122">
        <f t="shared" si="4"/>
        <v>0</v>
      </c>
      <c r="AN16" s="122">
        <f t="shared" si="4"/>
        <v>0</v>
      </c>
      <c r="AO16" s="122">
        <f t="shared" si="4"/>
        <v>0</v>
      </c>
      <c r="AP16" s="122">
        <f t="shared" si="4"/>
        <v>0</v>
      </c>
    </row>
    <row r="17" spans="1:42" x14ac:dyDescent="0.2">
      <c r="A17" s="89" t="str">
        <f>subscriber4_name</f>
        <v>Subscriber Class 4</v>
      </c>
      <c r="C17" s="122">
        <f t="shared" ref="C17:AP17" si="5">C203+C210</f>
        <v>0</v>
      </c>
      <c r="D17" s="122">
        <f t="shared" si="5"/>
        <v>0</v>
      </c>
      <c r="E17" s="122">
        <f t="shared" si="5"/>
        <v>0</v>
      </c>
      <c r="F17" s="122">
        <f t="shared" si="5"/>
        <v>0</v>
      </c>
      <c r="G17" s="122">
        <f t="shared" si="5"/>
        <v>0</v>
      </c>
      <c r="H17" s="122">
        <f t="shared" si="5"/>
        <v>0</v>
      </c>
      <c r="I17" s="122">
        <f t="shared" si="5"/>
        <v>0</v>
      </c>
      <c r="J17" s="122">
        <f t="shared" si="5"/>
        <v>0</v>
      </c>
      <c r="K17" s="122">
        <f t="shared" si="5"/>
        <v>0</v>
      </c>
      <c r="L17" s="122">
        <f t="shared" si="5"/>
        <v>0</v>
      </c>
      <c r="M17" s="122">
        <f t="shared" si="5"/>
        <v>0</v>
      </c>
      <c r="N17" s="122">
        <f t="shared" si="5"/>
        <v>0</v>
      </c>
      <c r="O17" s="122">
        <f t="shared" si="5"/>
        <v>0</v>
      </c>
      <c r="P17" s="122">
        <f t="shared" si="5"/>
        <v>0</v>
      </c>
      <c r="Q17" s="122">
        <f t="shared" si="5"/>
        <v>0</v>
      </c>
      <c r="R17" s="122">
        <f t="shared" si="5"/>
        <v>0</v>
      </c>
      <c r="S17" s="122">
        <f t="shared" si="5"/>
        <v>0</v>
      </c>
      <c r="T17" s="122">
        <f t="shared" si="5"/>
        <v>0</v>
      </c>
      <c r="U17" s="122">
        <f t="shared" si="5"/>
        <v>0</v>
      </c>
      <c r="V17" s="122">
        <f t="shared" si="5"/>
        <v>0</v>
      </c>
      <c r="W17" s="122">
        <f t="shared" si="5"/>
        <v>0</v>
      </c>
      <c r="X17" s="122">
        <f t="shared" si="5"/>
        <v>0</v>
      </c>
      <c r="Y17" s="122">
        <f t="shared" si="5"/>
        <v>0</v>
      </c>
      <c r="Z17" s="122">
        <f t="shared" si="5"/>
        <v>0</v>
      </c>
      <c r="AA17" s="122">
        <f t="shared" si="5"/>
        <v>0</v>
      </c>
      <c r="AB17" s="122">
        <f t="shared" si="5"/>
        <v>0</v>
      </c>
      <c r="AC17" s="122">
        <f t="shared" si="5"/>
        <v>0</v>
      </c>
      <c r="AD17" s="122">
        <f t="shared" si="5"/>
        <v>0</v>
      </c>
      <c r="AE17" s="122">
        <f t="shared" si="5"/>
        <v>0</v>
      </c>
      <c r="AF17" s="122">
        <f t="shared" si="5"/>
        <v>0</v>
      </c>
      <c r="AG17" s="122">
        <f t="shared" si="5"/>
        <v>0</v>
      </c>
      <c r="AH17" s="122">
        <f t="shared" si="5"/>
        <v>0</v>
      </c>
      <c r="AI17" s="122">
        <f t="shared" si="5"/>
        <v>0</v>
      </c>
      <c r="AJ17" s="122">
        <f t="shared" si="5"/>
        <v>0</v>
      </c>
      <c r="AK17" s="122">
        <f t="shared" si="5"/>
        <v>0</v>
      </c>
      <c r="AL17" s="122">
        <f t="shared" si="5"/>
        <v>0</v>
      </c>
      <c r="AM17" s="122">
        <f t="shared" si="5"/>
        <v>0</v>
      </c>
      <c r="AN17" s="122">
        <f t="shared" si="5"/>
        <v>0</v>
      </c>
      <c r="AO17" s="122">
        <f t="shared" si="5"/>
        <v>0</v>
      </c>
      <c r="AP17" s="122">
        <f t="shared" si="5"/>
        <v>0</v>
      </c>
    </row>
    <row r="18" spans="1:42" x14ac:dyDescent="0.2">
      <c r="A18" s="89" t="s">
        <v>366</v>
      </c>
      <c r="B18" s="122"/>
      <c r="C18" s="128">
        <f>SUM(C13:C17)</f>
        <v>0</v>
      </c>
      <c r="D18" s="128">
        <f t="shared" ref="D18:AP18" si="6">SUM(D13:D17)</f>
        <v>0</v>
      </c>
      <c r="E18" s="128">
        <f t="shared" si="6"/>
        <v>0</v>
      </c>
      <c r="F18" s="128">
        <f t="shared" si="6"/>
        <v>0</v>
      </c>
      <c r="G18" s="128">
        <f t="shared" si="6"/>
        <v>0</v>
      </c>
      <c r="H18" s="128">
        <f t="shared" si="6"/>
        <v>0</v>
      </c>
      <c r="I18" s="128">
        <f t="shared" si="6"/>
        <v>0</v>
      </c>
      <c r="J18" s="128">
        <f t="shared" si="6"/>
        <v>0</v>
      </c>
      <c r="K18" s="128">
        <f t="shared" si="6"/>
        <v>0</v>
      </c>
      <c r="L18" s="128">
        <f t="shared" si="6"/>
        <v>0</v>
      </c>
      <c r="M18" s="128">
        <f t="shared" si="6"/>
        <v>0</v>
      </c>
      <c r="N18" s="128">
        <f t="shared" si="6"/>
        <v>0</v>
      </c>
      <c r="O18" s="128">
        <f t="shared" si="6"/>
        <v>0</v>
      </c>
      <c r="P18" s="128">
        <f t="shared" si="6"/>
        <v>0</v>
      </c>
      <c r="Q18" s="128">
        <f t="shared" si="6"/>
        <v>0</v>
      </c>
      <c r="R18" s="128">
        <f t="shared" si="6"/>
        <v>0</v>
      </c>
      <c r="S18" s="128">
        <f t="shared" si="6"/>
        <v>0</v>
      </c>
      <c r="T18" s="128">
        <f t="shared" si="6"/>
        <v>0</v>
      </c>
      <c r="U18" s="128">
        <f t="shared" si="6"/>
        <v>0</v>
      </c>
      <c r="V18" s="128">
        <f t="shared" si="6"/>
        <v>0</v>
      </c>
      <c r="W18" s="128">
        <f t="shared" si="6"/>
        <v>0</v>
      </c>
      <c r="X18" s="128">
        <f t="shared" si="6"/>
        <v>0</v>
      </c>
      <c r="Y18" s="128">
        <f t="shared" si="6"/>
        <v>0</v>
      </c>
      <c r="Z18" s="128">
        <f t="shared" si="6"/>
        <v>0</v>
      </c>
      <c r="AA18" s="128">
        <f t="shared" si="6"/>
        <v>0</v>
      </c>
      <c r="AB18" s="128">
        <f t="shared" si="6"/>
        <v>0</v>
      </c>
      <c r="AC18" s="128">
        <f t="shared" si="6"/>
        <v>0</v>
      </c>
      <c r="AD18" s="128">
        <f t="shared" si="6"/>
        <v>0</v>
      </c>
      <c r="AE18" s="128">
        <f t="shared" si="6"/>
        <v>0</v>
      </c>
      <c r="AF18" s="128">
        <f t="shared" si="6"/>
        <v>0</v>
      </c>
      <c r="AG18" s="128">
        <f t="shared" si="6"/>
        <v>0</v>
      </c>
      <c r="AH18" s="128">
        <f t="shared" si="6"/>
        <v>0</v>
      </c>
      <c r="AI18" s="128">
        <f t="shared" si="6"/>
        <v>0</v>
      </c>
      <c r="AJ18" s="128">
        <f t="shared" si="6"/>
        <v>0</v>
      </c>
      <c r="AK18" s="128">
        <f t="shared" si="6"/>
        <v>0</v>
      </c>
      <c r="AL18" s="128">
        <f t="shared" si="6"/>
        <v>0</v>
      </c>
      <c r="AM18" s="128">
        <f t="shared" si="6"/>
        <v>0</v>
      </c>
      <c r="AN18" s="128">
        <f t="shared" si="6"/>
        <v>0</v>
      </c>
      <c r="AO18" s="128">
        <f t="shared" si="6"/>
        <v>0</v>
      </c>
      <c r="AP18" s="128">
        <f t="shared" si="6"/>
        <v>0</v>
      </c>
    </row>
    <row r="19" spans="1:42" x14ac:dyDescent="0.2">
      <c r="A19" s="4" t="s">
        <v>364</v>
      </c>
      <c r="B19" s="122"/>
      <c r="C19" s="122">
        <f>C205</f>
        <v>0</v>
      </c>
      <c r="D19" s="122">
        <f t="shared" ref="D19:AP19" si="7">D205</f>
        <v>0</v>
      </c>
      <c r="E19" s="122">
        <f t="shared" si="7"/>
        <v>0</v>
      </c>
      <c r="F19" s="122">
        <f t="shared" si="7"/>
        <v>0</v>
      </c>
      <c r="G19" s="122">
        <f t="shared" si="7"/>
        <v>0</v>
      </c>
      <c r="H19" s="122">
        <f t="shared" si="7"/>
        <v>0</v>
      </c>
      <c r="I19" s="122">
        <f t="shared" si="7"/>
        <v>0</v>
      </c>
      <c r="J19" s="122">
        <f t="shared" si="7"/>
        <v>0</v>
      </c>
      <c r="K19" s="122">
        <f t="shared" si="7"/>
        <v>0</v>
      </c>
      <c r="L19" s="122">
        <f t="shared" si="7"/>
        <v>0</v>
      </c>
      <c r="M19" s="122">
        <f t="shared" si="7"/>
        <v>0</v>
      </c>
      <c r="N19" s="122">
        <f t="shared" si="7"/>
        <v>0</v>
      </c>
      <c r="O19" s="122">
        <f t="shared" si="7"/>
        <v>0</v>
      </c>
      <c r="P19" s="122">
        <f t="shared" si="7"/>
        <v>0</v>
      </c>
      <c r="Q19" s="122">
        <f t="shared" si="7"/>
        <v>0</v>
      </c>
      <c r="R19" s="122">
        <f t="shared" si="7"/>
        <v>0</v>
      </c>
      <c r="S19" s="122">
        <f t="shared" si="7"/>
        <v>0</v>
      </c>
      <c r="T19" s="122">
        <f t="shared" si="7"/>
        <v>0</v>
      </c>
      <c r="U19" s="122">
        <f t="shared" si="7"/>
        <v>0</v>
      </c>
      <c r="V19" s="122">
        <f t="shared" si="7"/>
        <v>0</v>
      </c>
      <c r="W19" s="122">
        <f t="shared" si="7"/>
        <v>0</v>
      </c>
      <c r="X19" s="122">
        <f t="shared" si="7"/>
        <v>0</v>
      </c>
      <c r="Y19" s="122">
        <f t="shared" si="7"/>
        <v>0</v>
      </c>
      <c r="Z19" s="122">
        <f t="shared" si="7"/>
        <v>0</v>
      </c>
      <c r="AA19" s="122">
        <f t="shared" si="7"/>
        <v>0</v>
      </c>
      <c r="AB19" s="122">
        <f t="shared" si="7"/>
        <v>0</v>
      </c>
      <c r="AC19" s="122">
        <f t="shared" si="7"/>
        <v>0</v>
      </c>
      <c r="AD19" s="122">
        <f t="shared" si="7"/>
        <v>0</v>
      </c>
      <c r="AE19" s="122">
        <f t="shared" si="7"/>
        <v>0</v>
      </c>
      <c r="AF19" s="122">
        <f t="shared" si="7"/>
        <v>0</v>
      </c>
      <c r="AG19" s="122">
        <f t="shared" si="7"/>
        <v>0</v>
      </c>
      <c r="AH19" s="122">
        <f t="shared" si="7"/>
        <v>0</v>
      </c>
      <c r="AI19" s="122">
        <f t="shared" si="7"/>
        <v>0</v>
      </c>
      <c r="AJ19" s="122">
        <f t="shared" si="7"/>
        <v>0</v>
      </c>
      <c r="AK19" s="122">
        <f t="shared" si="7"/>
        <v>0</v>
      </c>
      <c r="AL19" s="122">
        <f t="shared" si="7"/>
        <v>0</v>
      </c>
      <c r="AM19" s="122">
        <f t="shared" si="7"/>
        <v>0</v>
      </c>
      <c r="AN19" s="122">
        <f t="shared" si="7"/>
        <v>0</v>
      </c>
      <c r="AO19" s="122">
        <f t="shared" si="7"/>
        <v>0</v>
      </c>
      <c r="AP19" s="122">
        <f t="shared" si="7"/>
        <v>0</v>
      </c>
    </row>
    <row r="20" spans="1:42" x14ac:dyDescent="0.2">
      <c r="A20" s="4" t="s">
        <v>19</v>
      </c>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row>
    <row r="21" spans="1:42" x14ac:dyDescent="0.2">
      <c r="A21" s="89" t="s">
        <v>4</v>
      </c>
      <c r="C21" s="122">
        <f t="shared" ref="C21:AP21" si="8">IF(pbi_fed_for_ds="Yes",C641,0)</f>
        <v>0</v>
      </c>
      <c r="D21" s="122">
        <f t="shared" si="8"/>
        <v>0</v>
      </c>
      <c r="E21" s="122">
        <f t="shared" si="8"/>
        <v>0</v>
      </c>
      <c r="F21" s="122">
        <f t="shared" si="8"/>
        <v>0</v>
      </c>
      <c r="G21" s="122">
        <f t="shared" si="8"/>
        <v>0</v>
      </c>
      <c r="H21" s="122">
        <f t="shared" si="8"/>
        <v>0</v>
      </c>
      <c r="I21" s="122">
        <f t="shared" si="8"/>
        <v>0</v>
      </c>
      <c r="J21" s="122">
        <f t="shared" si="8"/>
        <v>0</v>
      </c>
      <c r="K21" s="122">
        <f t="shared" si="8"/>
        <v>0</v>
      </c>
      <c r="L21" s="122">
        <f t="shared" si="8"/>
        <v>0</v>
      </c>
      <c r="M21" s="122">
        <f t="shared" si="8"/>
        <v>0</v>
      </c>
      <c r="N21" s="122">
        <f t="shared" si="8"/>
        <v>0</v>
      </c>
      <c r="O21" s="122">
        <f t="shared" si="8"/>
        <v>0</v>
      </c>
      <c r="P21" s="122">
        <f t="shared" si="8"/>
        <v>0</v>
      </c>
      <c r="Q21" s="122">
        <f t="shared" si="8"/>
        <v>0</v>
      </c>
      <c r="R21" s="122">
        <f t="shared" si="8"/>
        <v>0</v>
      </c>
      <c r="S21" s="122">
        <f t="shared" si="8"/>
        <v>0</v>
      </c>
      <c r="T21" s="122">
        <f t="shared" si="8"/>
        <v>0</v>
      </c>
      <c r="U21" s="122">
        <f t="shared" si="8"/>
        <v>0</v>
      </c>
      <c r="V21" s="122">
        <f t="shared" si="8"/>
        <v>0</v>
      </c>
      <c r="W21" s="122">
        <f t="shared" si="8"/>
        <v>0</v>
      </c>
      <c r="X21" s="122">
        <f t="shared" si="8"/>
        <v>0</v>
      </c>
      <c r="Y21" s="122">
        <f t="shared" si="8"/>
        <v>0</v>
      </c>
      <c r="Z21" s="122">
        <f t="shared" si="8"/>
        <v>0</v>
      </c>
      <c r="AA21" s="122">
        <f t="shared" si="8"/>
        <v>0</v>
      </c>
      <c r="AB21" s="122">
        <f t="shared" si="8"/>
        <v>0</v>
      </c>
      <c r="AC21" s="122">
        <f t="shared" si="8"/>
        <v>0</v>
      </c>
      <c r="AD21" s="122">
        <f t="shared" si="8"/>
        <v>0</v>
      </c>
      <c r="AE21" s="122">
        <f t="shared" si="8"/>
        <v>0</v>
      </c>
      <c r="AF21" s="122">
        <f t="shared" si="8"/>
        <v>0</v>
      </c>
      <c r="AG21" s="122">
        <f t="shared" si="8"/>
        <v>0</v>
      </c>
      <c r="AH21" s="122">
        <f t="shared" si="8"/>
        <v>0</v>
      </c>
      <c r="AI21" s="122">
        <f t="shared" si="8"/>
        <v>0</v>
      </c>
      <c r="AJ21" s="122">
        <f t="shared" si="8"/>
        <v>0</v>
      </c>
      <c r="AK21" s="122">
        <f t="shared" si="8"/>
        <v>0</v>
      </c>
      <c r="AL21" s="122">
        <f t="shared" si="8"/>
        <v>0</v>
      </c>
      <c r="AM21" s="122">
        <f t="shared" si="8"/>
        <v>0</v>
      </c>
      <c r="AN21" s="122">
        <f t="shared" si="8"/>
        <v>0</v>
      </c>
      <c r="AO21" s="122">
        <f t="shared" si="8"/>
        <v>0</v>
      </c>
      <c r="AP21" s="122">
        <f t="shared" si="8"/>
        <v>0</v>
      </c>
    </row>
    <row r="22" spans="1:42" x14ac:dyDescent="0.2">
      <c r="A22" s="89" t="s">
        <v>5</v>
      </c>
      <c r="C22" s="122">
        <f t="shared" ref="C22:AP22" si="9">IF(pbi_sta_for_ds="Yes",C645,0)</f>
        <v>0</v>
      </c>
      <c r="D22" s="122">
        <f t="shared" si="9"/>
        <v>0</v>
      </c>
      <c r="E22" s="122">
        <f t="shared" si="9"/>
        <v>0</v>
      </c>
      <c r="F22" s="122">
        <f t="shared" si="9"/>
        <v>0</v>
      </c>
      <c r="G22" s="122">
        <f t="shared" si="9"/>
        <v>0</v>
      </c>
      <c r="H22" s="122">
        <f t="shared" si="9"/>
        <v>0</v>
      </c>
      <c r="I22" s="122">
        <f t="shared" si="9"/>
        <v>0</v>
      </c>
      <c r="J22" s="122">
        <f t="shared" si="9"/>
        <v>0</v>
      </c>
      <c r="K22" s="122">
        <f t="shared" si="9"/>
        <v>0</v>
      </c>
      <c r="L22" s="122">
        <f t="shared" si="9"/>
        <v>0</v>
      </c>
      <c r="M22" s="122">
        <f t="shared" si="9"/>
        <v>0</v>
      </c>
      <c r="N22" s="122">
        <f t="shared" si="9"/>
        <v>0</v>
      </c>
      <c r="O22" s="122">
        <f t="shared" si="9"/>
        <v>0</v>
      </c>
      <c r="P22" s="122">
        <f t="shared" si="9"/>
        <v>0</v>
      </c>
      <c r="Q22" s="122">
        <f t="shared" si="9"/>
        <v>0</v>
      </c>
      <c r="R22" s="122">
        <f t="shared" si="9"/>
        <v>0</v>
      </c>
      <c r="S22" s="122">
        <f t="shared" si="9"/>
        <v>0</v>
      </c>
      <c r="T22" s="122">
        <f t="shared" si="9"/>
        <v>0</v>
      </c>
      <c r="U22" s="122">
        <f t="shared" si="9"/>
        <v>0</v>
      </c>
      <c r="V22" s="122">
        <f t="shared" si="9"/>
        <v>0</v>
      </c>
      <c r="W22" s="122">
        <f t="shared" si="9"/>
        <v>0</v>
      </c>
      <c r="X22" s="122">
        <f t="shared" si="9"/>
        <v>0</v>
      </c>
      <c r="Y22" s="122">
        <f t="shared" si="9"/>
        <v>0</v>
      </c>
      <c r="Z22" s="122">
        <f t="shared" si="9"/>
        <v>0</v>
      </c>
      <c r="AA22" s="122">
        <f t="shared" si="9"/>
        <v>0</v>
      </c>
      <c r="AB22" s="122">
        <f t="shared" si="9"/>
        <v>0</v>
      </c>
      <c r="AC22" s="122">
        <f t="shared" si="9"/>
        <v>0</v>
      </c>
      <c r="AD22" s="122">
        <f t="shared" si="9"/>
        <v>0</v>
      </c>
      <c r="AE22" s="122">
        <f t="shared" si="9"/>
        <v>0</v>
      </c>
      <c r="AF22" s="122">
        <f t="shared" si="9"/>
        <v>0</v>
      </c>
      <c r="AG22" s="122">
        <f t="shared" si="9"/>
        <v>0</v>
      </c>
      <c r="AH22" s="122">
        <f t="shared" si="9"/>
        <v>0</v>
      </c>
      <c r="AI22" s="122">
        <f t="shared" si="9"/>
        <v>0</v>
      </c>
      <c r="AJ22" s="122">
        <f t="shared" si="9"/>
        <v>0</v>
      </c>
      <c r="AK22" s="122">
        <f t="shared" si="9"/>
        <v>0</v>
      </c>
      <c r="AL22" s="122">
        <f t="shared" si="9"/>
        <v>0</v>
      </c>
      <c r="AM22" s="122">
        <f t="shared" si="9"/>
        <v>0</v>
      </c>
      <c r="AN22" s="122">
        <f t="shared" si="9"/>
        <v>0</v>
      </c>
      <c r="AO22" s="122">
        <f t="shared" si="9"/>
        <v>0</v>
      </c>
      <c r="AP22" s="122">
        <f t="shared" si="9"/>
        <v>0</v>
      </c>
    </row>
    <row r="23" spans="1:42" x14ac:dyDescent="0.2">
      <c r="A23" s="89" t="s">
        <v>184</v>
      </c>
      <c r="C23" s="122">
        <f t="shared" ref="C23:AP23" si="10">IF(pbi_uti_for_ds="Yes",C649,0)</f>
        <v>0</v>
      </c>
      <c r="D23" s="122">
        <f t="shared" si="10"/>
        <v>0</v>
      </c>
      <c r="E23" s="122">
        <f t="shared" si="10"/>
        <v>0</v>
      </c>
      <c r="F23" s="122">
        <f t="shared" si="10"/>
        <v>0</v>
      </c>
      <c r="G23" s="122">
        <f t="shared" si="10"/>
        <v>0</v>
      </c>
      <c r="H23" s="122">
        <f t="shared" si="10"/>
        <v>0</v>
      </c>
      <c r="I23" s="122">
        <f t="shared" si="10"/>
        <v>0</v>
      </c>
      <c r="J23" s="122">
        <f t="shared" si="10"/>
        <v>0</v>
      </c>
      <c r="K23" s="122">
        <f t="shared" si="10"/>
        <v>0</v>
      </c>
      <c r="L23" s="122">
        <f t="shared" si="10"/>
        <v>0</v>
      </c>
      <c r="M23" s="122">
        <f t="shared" si="10"/>
        <v>0</v>
      </c>
      <c r="N23" s="122">
        <f t="shared" si="10"/>
        <v>0</v>
      </c>
      <c r="O23" s="122">
        <f t="shared" si="10"/>
        <v>0</v>
      </c>
      <c r="P23" s="122">
        <f t="shared" si="10"/>
        <v>0</v>
      </c>
      <c r="Q23" s="122">
        <f t="shared" si="10"/>
        <v>0</v>
      </c>
      <c r="R23" s="122">
        <f t="shared" si="10"/>
        <v>0</v>
      </c>
      <c r="S23" s="122">
        <f t="shared" si="10"/>
        <v>0</v>
      </c>
      <c r="T23" s="122">
        <f t="shared" si="10"/>
        <v>0</v>
      </c>
      <c r="U23" s="122">
        <f t="shared" si="10"/>
        <v>0</v>
      </c>
      <c r="V23" s="122">
        <f t="shared" si="10"/>
        <v>0</v>
      </c>
      <c r="W23" s="122">
        <f t="shared" si="10"/>
        <v>0</v>
      </c>
      <c r="X23" s="122">
        <f t="shared" si="10"/>
        <v>0</v>
      </c>
      <c r="Y23" s="122">
        <f t="shared" si="10"/>
        <v>0</v>
      </c>
      <c r="Z23" s="122">
        <f t="shared" si="10"/>
        <v>0</v>
      </c>
      <c r="AA23" s="122">
        <f t="shared" si="10"/>
        <v>0</v>
      </c>
      <c r="AB23" s="122">
        <f t="shared" si="10"/>
        <v>0</v>
      </c>
      <c r="AC23" s="122">
        <f t="shared" si="10"/>
        <v>0</v>
      </c>
      <c r="AD23" s="122">
        <f t="shared" si="10"/>
        <v>0</v>
      </c>
      <c r="AE23" s="122">
        <f t="shared" si="10"/>
        <v>0</v>
      </c>
      <c r="AF23" s="122">
        <f t="shared" si="10"/>
        <v>0</v>
      </c>
      <c r="AG23" s="122">
        <f t="shared" si="10"/>
        <v>0</v>
      </c>
      <c r="AH23" s="122">
        <f t="shared" si="10"/>
        <v>0</v>
      </c>
      <c r="AI23" s="122">
        <f t="shared" si="10"/>
        <v>0</v>
      </c>
      <c r="AJ23" s="122">
        <f t="shared" si="10"/>
        <v>0</v>
      </c>
      <c r="AK23" s="122">
        <f t="shared" si="10"/>
        <v>0</v>
      </c>
      <c r="AL23" s="122">
        <f t="shared" si="10"/>
        <v>0</v>
      </c>
      <c r="AM23" s="122">
        <f t="shared" si="10"/>
        <v>0</v>
      </c>
      <c r="AN23" s="122">
        <f t="shared" si="10"/>
        <v>0</v>
      </c>
      <c r="AO23" s="122">
        <f t="shared" si="10"/>
        <v>0</v>
      </c>
      <c r="AP23" s="122">
        <f t="shared" si="10"/>
        <v>0</v>
      </c>
    </row>
    <row r="24" spans="1:42" x14ac:dyDescent="0.2">
      <c r="A24" s="89" t="s">
        <v>185</v>
      </c>
      <c r="C24" s="123">
        <f t="shared" ref="C24:AP24" si="11">IF(pbi_oth_for_ds="Yes",C653,0)</f>
        <v>0</v>
      </c>
      <c r="D24" s="123">
        <f t="shared" si="11"/>
        <v>0</v>
      </c>
      <c r="E24" s="123">
        <f t="shared" si="11"/>
        <v>0</v>
      </c>
      <c r="F24" s="123">
        <f t="shared" si="11"/>
        <v>0</v>
      </c>
      <c r="G24" s="123">
        <f t="shared" si="11"/>
        <v>0</v>
      </c>
      <c r="H24" s="123">
        <f t="shared" si="11"/>
        <v>0</v>
      </c>
      <c r="I24" s="123">
        <f t="shared" si="11"/>
        <v>0</v>
      </c>
      <c r="J24" s="123">
        <f t="shared" si="11"/>
        <v>0</v>
      </c>
      <c r="K24" s="123">
        <f t="shared" si="11"/>
        <v>0</v>
      </c>
      <c r="L24" s="123">
        <f t="shared" si="11"/>
        <v>0</v>
      </c>
      <c r="M24" s="123">
        <f t="shared" si="11"/>
        <v>0</v>
      </c>
      <c r="N24" s="123">
        <f t="shared" si="11"/>
        <v>0</v>
      </c>
      <c r="O24" s="123">
        <f t="shared" si="11"/>
        <v>0</v>
      </c>
      <c r="P24" s="123">
        <f t="shared" si="11"/>
        <v>0</v>
      </c>
      <c r="Q24" s="123">
        <f t="shared" si="11"/>
        <v>0</v>
      </c>
      <c r="R24" s="123">
        <f t="shared" si="11"/>
        <v>0</v>
      </c>
      <c r="S24" s="123">
        <f t="shared" si="11"/>
        <v>0</v>
      </c>
      <c r="T24" s="123">
        <f t="shared" si="11"/>
        <v>0</v>
      </c>
      <c r="U24" s="123">
        <f t="shared" si="11"/>
        <v>0</v>
      </c>
      <c r="V24" s="123">
        <f t="shared" si="11"/>
        <v>0</v>
      </c>
      <c r="W24" s="123">
        <f t="shared" si="11"/>
        <v>0</v>
      </c>
      <c r="X24" s="123">
        <f t="shared" si="11"/>
        <v>0</v>
      </c>
      <c r="Y24" s="123">
        <f t="shared" si="11"/>
        <v>0</v>
      </c>
      <c r="Z24" s="123">
        <f t="shared" si="11"/>
        <v>0</v>
      </c>
      <c r="AA24" s="123">
        <f t="shared" si="11"/>
        <v>0</v>
      </c>
      <c r="AB24" s="123">
        <f t="shared" si="11"/>
        <v>0</v>
      </c>
      <c r="AC24" s="123">
        <f t="shared" si="11"/>
        <v>0</v>
      </c>
      <c r="AD24" s="123">
        <f t="shared" si="11"/>
        <v>0</v>
      </c>
      <c r="AE24" s="123">
        <f t="shared" si="11"/>
        <v>0</v>
      </c>
      <c r="AF24" s="123">
        <f t="shared" si="11"/>
        <v>0</v>
      </c>
      <c r="AG24" s="123">
        <f t="shared" si="11"/>
        <v>0</v>
      </c>
      <c r="AH24" s="123">
        <f t="shared" si="11"/>
        <v>0</v>
      </c>
      <c r="AI24" s="123">
        <f t="shared" si="11"/>
        <v>0</v>
      </c>
      <c r="AJ24" s="123">
        <f t="shared" si="11"/>
        <v>0</v>
      </c>
      <c r="AK24" s="123">
        <f t="shared" si="11"/>
        <v>0</v>
      </c>
      <c r="AL24" s="123">
        <f t="shared" si="11"/>
        <v>0</v>
      </c>
      <c r="AM24" s="123">
        <f t="shared" si="11"/>
        <v>0</v>
      </c>
      <c r="AN24" s="123">
        <f t="shared" si="11"/>
        <v>0</v>
      </c>
      <c r="AO24" s="123">
        <f t="shared" si="11"/>
        <v>0</v>
      </c>
      <c r="AP24" s="123">
        <f t="shared" si="11"/>
        <v>0</v>
      </c>
    </row>
    <row r="25" spans="1:42" x14ac:dyDescent="0.2">
      <c r="A25" s="89" t="s">
        <v>20</v>
      </c>
      <c r="C25" s="122">
        <f>SUM(C21:C24)</f>
        <v>0</v>
      </c>
      <c r="D25" s="122">
        <f t="shared" ref="D25:AP25" si="12">SUM(D21:D24)</f>
        <v>0</v>
      </c>
      <c r="E25" s="122">
        <f t="shared" si="12"/>
        <v>0</v>
      </c>
      <c r="F25" s="122">
        <f t="shared" si="12"/>
        <v>0</v>
      </c>
      <c r="G25" s="122">
        <f t="shared" si="12"/>
        <v>0</v>
      </c>
      <c r="H25" s="122">
        <f t="shared" si="12"/>
        <v>0</v>
      </c>
      <c r="I25" s="122">
        <f t="shared" si="12"/>
        <v>0</v>
      </c>
      <c r="J25" s="122">
        <f t="shared" si="12"/>
        <v>0</v>
      </c>
      <c r="K25" s="122">
        <f t="shared" si="12"/>
        <v>0</v>
      </c>
      <c r="L25" s="122">
        <f t="shared" si="12"/>
        <v>0</v>
      </c>
      <c r="M25" s="122">
        <f t="shared" si="12"/>
        <v>0</v>
      </c>
      <c r="N25" s="122">
        <f t="shared" si="12"/>
        <v>0</v>
      </c>
      <c r="O25" s="122">
        <f t="shared" si="12"/>
        <v>0</v>
      </c>
      <c r="P25" s="122">
        <f t="shared" si="12"/>
        <v>0</v>
      </c>
      <c r="Q25" s="122">
        <f t="shared" si="12"/>
        <v>0</v>
      </c>
      <c r="R25" s="122">
        <f t="shared" si="12"/>
        <v>0</v>
      </c>
      <c r="S25" s="122">
        <f t="shared" si="12"/>
        <v>0</v>
      </c>
      <c r="T25" s="122">
        <f t="shared" si="12"/>
        <v>0</v>
      </c>
      <c r="U25" s="122">
        <f t="shared" si="12"/>
        <v>0</v>
      </c>
      <c r="V25" s="122">
        <f t="shared" si="12"/>
        <v>0</v>
      </c>
      <c r="W25" s="122">
        <f t="shared" si="12"/>
        <v>0</v>
      </c>
      <c r="X25" s="122">
        <f t="shared" si="12"/>
        <v>0</v>
      </c>
      <c r="Y25" s="122">
        <f t="shared" si="12"/>
        <v>0</v>
      </c>
      <c r="Z25" s="122">
        <f t="shared" si="12"/>
        <v>0</v>
      </c>
      <c r="AA25" s="122">
        <f t="shared" si="12"/>
        <v>0</v>
      </c>
      <c r="AB25" s="122">
        <f t="shared" si="12"/>
        <v>0</v>
      </c>
      <c r="AC25" s="122">
        <f t="shared" si="12"/>
        <v>0</v>
      </c>
      <c r="AD25" s="122">
        <f t="shared" si="12"/>
        <v>0</v>
      </c>
      <c r="AE25" s="122">
        <f t="shared" si="12"/>
        <v>0</v>
      </c>
      <c r="AF25" s="122">
        <f t="shared" si="12"/>
        <v>0</v>
      </c>
      <c r="AG25" s="122">
        <f t="shared" si="12"/>
        <v>0</v>
      </c>
      <c r="AH25" s="122">
        <f t="shared" si="12"/>
        <v>0</v>
      </c>
      <c r="AI25" s="122">
        <f t="shared" si="12"/>
        <v>0</v>
      </c>
      <c r="AJ25" s="122">
        <f t="shared" si="12"/>
        <v>0</v>
      </c>
      <c r="AK25" s="122">
        <f t="shared" si="12"/>
        <v>0</v>
      </c>
      <c r="AL25" s="122">
        <f t="shared" si="12"/>
        <v>0</v>
      </c>
      <c r="AM25" s="122">
        <f t="shared" si="12"/>
        <v>0</v>
      </c>
      <c r="AN25" s="122">
        <f t="shared" si="12"/>
        <v>0</v>
      </c>
      <c r="AO25" s="122">
        <f t="shared" si="12"/>
        <v>0</v>
      </c>
      <c r="AP25" s="122">
        <f t="shared" si="12"/>
        <v>0</v>
      </c>
    </row>
    <row r="26" spans="1:42" x14ac:dyDescent="0.2">
      <c r="A26" s="18" t="s">
        <v>311</v>
      </c>
      <c r="C26" s="122">
        <f t="shared" ref="C26:AP26" si="13">IF(C2=analysis_period,total_installed_cost*salvage_percentage/100,0)</f>
        <v>0</v>
      </c>
      <c r="D26" s="122">
        <f t="shared" si="13"/>
        <v>0</v>
      </c>
      <c r="E26" s="122">
        <f t="shared" si="13"/>
        <v>0</v>
      </c>
      <c r="F26" s="122">
        <f t="shared" si="13"/>
        <v>0</v>
      </c>
      <c r="G26" s="122">
        <f t="shared" si="13"/>
        <v>0</v>
      </c>
      <c r="H26" s="122">
        <f t="shared" si="13"/>
        <v>0</v>
      </c>
      <c r="I26" s="122">
        <f t="shared" si="13"/>
        <v>0</v>
      </c>
      <c r="J26" s="122">
        <f t="shared" si="13"/>
        <v>0</v>
      </c>
      <c r="K26" s="122">
        <f t="shared" si="13"/>
        <v>0</v>
      </c>
      <c r="L26" s="122">
        <f t="shared" si="13"/>
        <v>0</v>
      </c>
      <c r="M26" s="122">
        <f t="shared" si="13"/>
        <v>0</v>
      </c>
      <c r="N26" s="122">
        <f t="shared" si="13"/>
        <v>0</v>
      </c>
      <c r="O26" s="122">
        <f t="shared" si="13"/>
        <v>0</v>
      </c>
      <c r="P26" s="122">
        <f t="shared" si="13"/>
        <v>0</v>
      </c>
      <c r="Q26" s="122">
        <f t="shared" si="13"/>
        <v>0</v>
      </c>
      <c r="R26" s="122">
        <f t="shared" si="13"/>
        <v>0</v>
      </c>
      <c r="S26" s="122">
        <f t="shared" si="13"/>
        <v>0</v>
      </c>
      <c r="T26" s="122">
        <f t="shared" si="13"/>
        <v>0</v>
      </c>
      <c r="U26" s="122">
        <f t="shared" si="13"/>
        <v>0</v>
      </c>
      <c r="V26" s="122">
        <f t="shared" si="13"/>
        <v>0</v>
      </c>
      <c r="W26" s="122">
        <f t="shared" si="13"/>
        <v>0</v>
      </c>
      <c r="X26" s="122">
        <f t="shared" si="13"/>
        <v>0</v>
      </c>
      <c r="Y26" s="122">
        <f t="shared" si="13"/>
        <v>0</v>
      </c>
      <c r="Z26" s="122">
        <f t="shared" si="13"/>
        <v>0</v>
      </c>
      <c r="AA26" s="122">
        <f t="shared" si="13"/>
        <v>0</v>
      </c>
      <c r="AB26" s="122">
        <f t="shared" si="13"/>
        <v>0</v>
      </c>
      <c r="AC26" s="122">
        <f t="shared" si="13"/>
        <v>0</v>
      </c>
      <c r="AD26" s="122">
        <f t="shared" si="13"/>
        <v>0</v>
      </c>
      <c r="AE26" s="122">
        <f t="shared" si="13"/>
        <v>0</v>
      </c>
      <c r="AF26" s="122">
        <f t="shared" si="13"/>
        <v>0</v>
      </c>
      <c r="AG26" s="122">
        <f t="shared" si="13"/>
        <v>0</v>
      </c>
      <c r="AH26" s="122">
        <f t="shared" si="13"/>
        <v>0</v>
      </c>
      <c r="AI26" s="122">
        <f t="shared" si="13"/>
        <v>0</v>
      </c>
      <c r="AJ26" s="122">
        <f t="shared" si="13"/>
        <v>0</v>
      </c>
      <c r="AK26" s="122">
        <f t="shared" si="13"/>
        <v>0</v>
      </c>
      <c r="AL26" s="122">
        <f t="shared" si="13"/>
        <v>0</v>
      </c>
      <c r="AM26" s="122">
        <f t="shared" si="13"/>
        <v>0</v>
      </c>
      <c r="AN26" s="122">
        <f t="shared" si="13"/>
        <v>0</v>
      </c>
      <c r="AO26" s="122">
        <f t="shared" si="13"/>
        <v>0</v>
      </c>
      <c r="AP26" s="122">
        <f t="shared" si="13"/>
        <v>0</v>
      </c>
    </row>
    <row r="27" spans="1:42" x14ac:dyDescent="0.2">
      <c r="A27" s="208" t="s">
        <v>85</v>
      </c>
      <c r="B27" s="29"/>
      <c r="C27" s="140">
        <f t="shared" ref="C27:AP27" si="14">IF(C2&lt;=analysis_period,C18+C19+C25+C26,0)</f>
        <v>0</v>
      </c>
      <c r="D27" s="140">
        <f t="shared" si="14"/>
        <v>0</v>
      </c>
      <c r="E27" s="140">
        <f t="shared" si="14"/>
        <v>0</v>
      </c>
      <c r="F27" s="140">
        <f t="shared" si="14"/>
        <v>0</v>
      </c>
      <c r="G27" s="140">
        <f t="shared" si="14"/>
        <v>0</v>
      </c>
      <c r="H27" s="140">
        <f t="shared" si="14"/>
        <v>0</v>
      </c>
      <c r="I27" s="140">
        <f t="shared" si="14"/>
        <v>0</v>
      </c>
      <c r="J27" s="140">
        <f t="shared" si="14"/>
        <v>0</v>
      </c>
      <c r="K27" s="140">
        <f t="shared" si="14"/>
        <v>0</v>
      </c>
      <c r="L27" s="140">
        <f t="shared" si="14"/>
        <v>0</v>
      </c>
      <c r="M27" s="140">
        <f t="shared" si="14"/>
        <v>0</v>
      </c>
      <c r="N27" s="140">
        <f t="shared" si="14"/>
        <v>0</v>
      </c>
      <c r="O27" s="140">
        <f t="shared" si="14"/>
        <v>0</v>
      </c>
      <c r="P27" s="140">
        <f t="shared" si="14"/>
        <v>0</v>
      </c>
      <c r="Q27" s="140">
        <f t="shared" si="14"/>
        <v>0</v>
      </c>
      <c r="R27" s="140">
        <f t="shared" si="14"/>
        <v>0</v>
      </c>
      <c r="S27" s="140">
        <f t="shared" si="14"/>
        <v>0</v>
      </c>
      <c r="T27" s="140">
        <f t="shared" si="14"/>
        <v>0</v>
      </c>
      <c r="U27" s="140">
        <f t="shared" si="14"/>
        <v>0</v>
      </c>
      <c r="V27" s="140">
        <f t="shared" si="14"/>
        <v>0</v>
      </c>
      <c r="W27" s="140">
        <f t="shared" si="14"/>
        <v>0</v>
      </c>
      <c r="X27" s="140">
        <f t="shared" si="14"/>
        <v>0</v>
      </c>
      <c r="Y27" s="140">
        <f t="shared" si="14"/>
        <v>0</v>
      </c>
      <c r="Z27" s="140">
        <f t="shared" si="14"/>
        <v>0</v>
      </c>
      <c r="AA27" s="140">
        <f t="shared" si="14"/>
        <v>0</v>
      </c>
      <c r="AB27" s="140">
        <f t="shared" si="14"/>
        <v>0</v>
      </c>
      <c r="AC27" s="140">
        <f t="shared" si="14"/>
        <v>0</v>
      </c>
      <c r="AD27" s="140">
        <f t="shared" si="14"/>
        <v>0</v>
      </c>
      <c r="AE27" s="140">
        <f t="shared" si="14"/>
        <v>0</v>
      </c>
      <c r="AF27" s="140">
        <f t="shared" si="14"/>
        <v>0</v>
      </c>
      <c r="AG27" s="140">
        <f t="shared" si="14"/>
        <v>0</v>
      </c>
      <c r="AH27" s="140">
        <f t="shared" si="14"/>
        <v>0</v>
      </c>
      <c r="AI27" s="140">
        <f t="shared" si="14"/>
        <v>0</v>
      </c>
      <c r="AJ27" s="140">
        <f t="shared" si="14"/>
        <v>0</v>
      </c>
      <c r="AK27" s="140">
        <f t="shared" si="14"/>
        <v>0</v>
      </c>
      <c r="AL27" s="140">
        <f t="shared" si="14"/>
        <v>0</v>
      </c>
      <c r="AM27" s="140">
        <f t="shared" si="14"/>
        <v>0</v>
      </c>
      <c r="AN27" s="140">
        <f t="shared" si="14"/>
        <v>0</v>
      </c>
      <c r="AO27" s="140">
        <f t="shared" si="14"/>
        <v>0</v>
      </c>
      <c r="AP27" s="140">
        <f t="shared" si="14"/>
        <v>0</v>
      </c>
    </row>
    <row r="28" spans="1:42" x14ac:dyDescent="0.2">
      <c r="A28" s="18"/>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row>
    <row r="29" spans="1:42" x14ac:dyDescent="0.2">
      <c r="A29" s="18" t="s">
        <v>116</v>
      </c>
      <c r="C29" s="122">
        <f>PropertyTaxAssessedValue</f>
        <v>102764500</v>
      </c>
      <c r="D29" s="122">
        <f t="shared" ref="D29:AP29" si="15">IF(D$2&lt;=analysis_period,PropertyTaxAssessedValue*(100-(D$2-1)*prop_tax_assessed_decline)/100,0)</f>
        <v>0</v>
      </c>
      <c r="E29" s="122">
        <f t="shared" si="15"/>
        <v>0</v>
      </c>
      <c r="F29" s="122">
        <f t="shared" si="15"/>
        <v>0</v>
      </c>
      <c r="G29" s="122">
        <f t="shared" si="15"/>
        <v>0</v>
      </c>
      <c r="H29" s="122">
        <f t="shared" si="15"/>
        <v>0</v>
      </c>
      <c r="I29" s="122">
        <f t="shared" si="15"/>
        <v>0</v>
      </c>
      <c r="J29" s="122">
        <f t="shared" si="15"/>
        <v>0</v>
      </c>
      <c r="K29" s="122">
        <f t="shared" si="15"/>
        <v>0</v>
      </c>
      <c r="L29" s="122">
        <f t="shared" si="15"/>
        <v>0</v>
      </c>
      <c r="M29" s="122">
        <f t="shared" si="15"/>
        <v>0</v>
      </c>
      <c r="N29" s="122">
        <f t="shared" si="15"/>
        <v>0</v>
      </c>
      <c r="O29" s="122">
        <f t="shared" si="15"/>
        <v>0</v>
      </c>
      <c r="P29" s="122">
        <f t="shared" si="15"/>
        <v>0</v>
      </c>
      <c r="Q29" s="122">
        <f t="shared" si="15"/>
        <v>0</v>
      </c>
      <c r="R29" s="122">
        <f t="shared" si="15"/>
        <v>0</v>
      </c>
      <c r="S29" s="122">
        <f t="shared" si="15"/>
        <v>0</v>
      </c>
      <c r="T29" s="122">
        <f t="shared" si="15"/>
        <v>0</v>
      </c>
      <c r="U29" s="122">
        <f t="shared" si="15"/>
        <v>0</v>
      </c>
      <c r="V29" s="122">
        <f t="shared" si="15"/>
        <v>0</v>
      </c>
      <c r="W29" s="122">
        <f t="shared" si="15"/>
        <v>0</v>
      </c>
      <c r="X29" s="122">
        <f t="shared" si="15"/>
        <v>0</v>
      </c>
      <c r="Y29" s="122">
        <f t="shared" si="15"/>
        <v>0</v>
      </c>
      <c r="Z29" s="122">
        <f t="shared" si="15"/>
        <v>0</v>
      </c>
      <c r="AA29" s="122">
        <f t="shared" si="15"/>
        <v>0</v>
      </c>
      <c r="AB29" s="122">
        <f t="shared" si="15"/>
        <v>0</v>
      </c>
      <c r="AC29" s="122">
        <f t="shared" si="15"/>
        <v>0</v>
      </c>
      <c r="AD29" s="122">
        <f t="shared" si="15"/>
        <v>0</v>
      </c>
      <c r="AE29" s="122">
        <f t="shared" si="15"/>
        <v>0</v>
      </c>
      <c r="AF29" s="122">
        <f t="shared" si="15"/>
        <v>0</v>
      </c>
      <c r="AG29" s="122">
        <f t="shared" si="15"/>
        <v>0</v>
      </c>
      <c r="AH29" s="122">
        <f t="shared" si="15"/>
        <v>0</v>
      </c>
      <c r="AI29" s="122">
        <f t="shared" si="15"/>
        <v>0</v>
      </c>
      <c r="AJ29" s="122">
        <f t="shared" si="15"/>
        <v>0</v>
      </c>
      <c r="AK29" s="122">
        <f t="shared" si="15"/>
        <v>0</v>
      </c>
      <c r="AL29" s="122">
        <f t="shared" si="15"/>
        <v>0</v>
      </c>
      <c r="AM29" s="122">
        <f t="shared" si="15"/>
        <v>0</v>
      </c>
      <c r="AN29" s="122">
        <f t="shared" si="15"/>
        <v>0</v>
      </c>
      <c r="AO29" s="122">
        <f t="shared" si="15"/>
        <v>0</v>
      </c>
      <c r="AP29" s="122">
        <f t="shared" si="15"/>
        <v>0</v>
      </c>
    </row>
    <row r="30" spans="1:42" x14ac:dyDescent="0.2">
      <c r="A30" s="21"/>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row>
    <row r="31" spans="1:42" x14ac:dyDescent="0.2">
      <c r="A31" s="83" t="s">
        <v>238</v>
      </c>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row>
    <row r="32" spans="1:42" x14ac:dyDescent="0.2">
      <c r="A32" s="4" t="s">
        <v>220</v>
      </c>
      <c r="C32" s="15"/>
      <c r="D32" s="15"/>
      <c r="E32" s="15"/>
      <c r="F32" s="15"/>
      <c r="G32" s="15"/>
      <c r="H32" s="15"/>
      <c r="I32" s="15"/>
      <c r="J32" s="15"/>
      <c r="K32" s="15"/>
      <c r="L32" s="15"/>
      <c r="M32" s="15"/>
      <c r="N32" s="15"/>
      <c r="O32" s="15"/>
      <c r="P32" s="15"/>
      <c r="Q32" s="15"/>
      <c r="R32" s="15"/>
      <c r="S32" s="15"/>
    </row>
    <row r="33" spans="1:42" x14ac:dyDescent="0.2">
      <c r="A33" s="89" t="s">
        <v>221</v>
      </c>
      <c r="C33" s="122">
        <f>IF(C$2&lt;=analysis_period,IF(om_fixed="n/a",Inputs!D159,om_fixed*(1+inflation_rate/100+om_fixed_escal/100)^B$2),0)</f>
        <v>0</v>
      </c>
      <c r="D33" s="122">
        <f>IF(D$2&lt;=analysis_period,IF(om_fixed="n/a",Inputs!E159,om_fixed*(1+inflation_rate/100+om_fixed_escal/100)^C$2),0)</f>
        <v>0</v>
      </c>
      <c r="E33" s="122">
        <f>IF(E$2&lt;=analysis_period,IF(om_fixed="n/a",Inputs!F159,om_fixed*(1+inflation_rate/100+om_fixed_escal/100)^D$2),0)</f>
        <v>0</v>
      </c>
      <c r="F33" s="122">
        <f>IF(F$2&lt;=analysis_period,IF(om_fixed="n/a",Inputs!G159,om_fixed*(1+inflation_rate/100+om_fixed_escal/100)^E$2),0)</f>
        <v>0</v>
      </c>
      <c r="G33" s="122">
        <f>IF(G$2&lt;=analysis_period,IF(om_fixed="n/a",Inputs!H159,om_fixed*(1+inflation_rate/100+om_fixed_escal/100)^F$2),0)</f>
        <v>0</v>
      </c>
      <c r="H33" s="122">
        <f>IF(H$2&lt;=analysis_period,IF(om_fixed="n/a",Inputs!I159,om_fixed*(1+inflation_rate/100+om_fixed_escal/100)^G$2),0)</f>
        <v>0</v>
      </c>
      <c r="I33" s="122">
        <f>IF(I$2&lt;=analysis_period,IF(om_fixed="n/a",Inputs!J159,om_fixed*(1+inflation_rate/100+om_fixed_escal/100)^H$2),0)</f>
        <v>0</v>
      </c>
      <c r="J33" s="122">
        <f>IF(J$2&lt;=analysis_period,IF(om_fixed="n/a",Inputs!K159,om_fixed*(1+inflation_rate/100+om_fixed_escal/100)^I$2),0)</f>
        <v>0</v>
      </c>
      <c r="K33" s="122">
        <f>IF(K$2&lt;=analysis_period,IF(om_fixed="n/a",Inputs!L159,om_fixed*(1+inflation_rate/100+om_fixed_escal/100)^J$2),0)</f>
        <v>0</v>
      </c>
      <c r="L33" s="122">
        <f>IF(L$2&lt;=analysis_period,IF(om_fixed="n/a",Inputs!M159,om_fixed*(1+inflation_rate/100+om_fixed_escal/100)^K$2),0)</f>
        <v>0</v>
      </c>
      <c r="M33" s="122">
        <f>IF(M$2&lt;=analysis_period,IF(om_fixed="n/a",Inputs!N159,om_fixed*(1+inflation_rate/100+om_fixed_escal/100)^L$2),0)</f>
        <v>0</v>
      </c>
      <c r="N33" s="122">
        <f>IF(N$2&lt;=analysis_period,IF(om_fixed="n/a",Inputs!O159,om_fixed*(1+inflation_rate/100+om_fixed_escal/100)^M$2),0)</f>
        <v>0</v>
      </c>
      <c r="O33" s="122">
        <f>IF(O$2&lt;=analysis_period,IF(om_fixed="n/a",Inputs!P159,om_fixed*(1+inflation_rate/100+om_fixed_escal/100)^N$2),0)</f>
        <v>0</v>
      </c>
      <c r="P33" s="122">
        <f>IF(P$2&lt;=analysis_period,IF(om_fixed="n/a",Inputs!Q159,om_fixed*(1+inflation_rate/100+om_fixed_escal/100)^O$2),0)</f>
        <v>0</v>
      </c>
      <c r="Q33" s="122">
        <f>IF(Q$2&lt;=analysis_period,IF(om_fixed="n/a",Inputs!R159,om_fixed*(1+inflation_rate/100+om_fixed_escal/100)^P$2),0)</f>
        <v>0</v>
      </c>
      <c r="R33" s="122">
        <f>IF(R$2&lt;=analysis_period,IF(om_fixed="n/a",Inputs!S159,om_fixed*(1+inflation_rate/100+om_fixed_escal/100)^Q$2),0)</f>
        <v>0</v>
      </c>
      <c r="S33" s="122">
        <f>IF(S$2&lt;=analysis_period,IF(om_fixed="n/a",Inputs!T159,om_fixed*(1+inflation_rate/100+om_fixed_escal/100)^R$2),0)</f>
        <v>0</v>
      </c>
      <c r="T33" s="122">
        <f>IF(T$2&lt;=analysis_period,IF(om_fixed="n/a",Inputs!U159,om_fixed*(1+inflation_rate/100+om_fixed_escal/100)^S$2),0)</f>
        <v>0</v>
      </c>
      <c r="U33" s="122">
        <f>IF(U$2&lt;=analysis_period,IF(om_fixed="n/a",Inputs!V159,om_fixed*(1+inflation_rate/100+om_fixed_escal/100)^T$2),0)</f>
        <v>0</v>
      </c>
      <c r="V33" s="122">
        <f>IF(V$2&lt;=analysis_period,IF(om_fixed="n/a",Inputs!W159,om_fixed*(1+inflation_rate/100+om_fixed_escal/100)^U$2),0)</f>
        <v>0</v>
      </c>
      <c r="W33" s="122">
        <f>IF(W$2&lt;=analysis_period,IF(om_fixed="n/a",Inputs!X159,om_fixed*(1+inflation_rate/100+om_fixed_escal/100)^V$2),0)</f>
        <v>0</v>
      </c>
      <c r="X33" s="122">
        <f>IF(X$2&lt;=analysis_period,IF(om_fixed="n/a",Inputs!Y159,om_fixed*(1+inflation_rate/100+om_fixed_escal/100)^W$2),0)</f>
        <v>0</v>
      </c>
      <c r="Y33" s="122">
        <f>IF(Y$2&lt;=analysis_period,IF(om_fixed="n/a",Inputs!Z159,om_fixed*(1+inflation_rate/100+om_fixed_escal/100)^X$2),0)</f>
        <v>0</v>
      </c>
      <c r="Z33" s="122">
        <f>IF(Z$2&lt;=analysis_period,IF(om_fixed="n/a",Inputs!AA159,om_fixed*(1+inflation_rate/100+om_fixed_escal/100)^Y$2),0)</f>
        <v>0</v>
      </c>
      <c r="AA33" s="122">
        <f>IF(AA$2&lt;=analysis_period,IF(om_fixed="n/a",Inputs!AB159,om_fixed*(1+inflation_rate/100+om_fixed_escal/100)^Z$2),0)</f>
        <v>0</v>
      </c>
      <c r="AB33" s="122">
        <f>IF(AB$2&lt;=analysis_period,IF(om_fixed="n/a",Inputs!AC159,om_fixed*(1+inflation_rate/100+om_fixed_escal/100)^AA$2),0)</f>
        <v>0</v>
      </c>
      <c r="AC33" s="122">
        <f>IF(AC$2&lt;=analysis_period,IF(om_fixed="n/a",Inputs!AD159,om_fixed*(1+inflation_rate/100+om_fixed_escal/100)^AB$2),0)</f>
        <v>0</v>
      </c>
      <c r="AD33" s="122">
        <f>IF(AD$2&lt;=analysis_period,IF(om_fixed="n/a",Inputs!AE159,om_fixed*(1+inflation_rate/100+om_fixed_escal/100)^AC$2),0)</f>
        <v>0</v>
      </c>
      <c r="AE33" s="122">
        <f>IF(AE$2&lt;=analysis_period,IF(om_fixed="n/a",Inputs!AF159,om_fixed*(1+inflation_rate/100+om_fixed_escal/100)^AD$2),0)</f>
        <v>0</v>
      </c>
      <c r="AF33" s="122">
        <f>IF(AF$2&lt;=analysis_period,IF(om_fixed="n/a",Inputs!AG159,om_fixed*(1+inflation_rate/100+om_fixed_escal/100)^AE$2),0)</f>
        <v>0</v>
      </c>
      <c r="AG33" s="122">
        <f>IF(AG$2&lt;=analysis_period,IF(om_fixed="n/a",Inputs!AH159,om_fixed*(1+inflation_rate/100+om_fixed_escal/100)^AF$2),0)</f>
        <v>0</v>
      </c>
      <c r="AH33" s="122">
        <f>IF(AH$2&lt;=analysis_period,IF(om_fixed="n/a",Inputs!AI159,om_fixed*(1+inflation_rate/100+om_fixed_escal/100)^AG$2),0)</f>
        <v>0</v>
      </c>
      <c r="AI33" s="122">
        <f>IF(AI$2&lt;=analysis_period,IF(om_fixed="n/a",Inputs!AJ159,om_fixed*(1+inflation_rate/100+om_fixed_escal/100)^AH$2),0)</f>
        <v>0</v>
      </c>
      <c r="AJ33" s="122">
        <f>IF(AJ$2&lt;=analysis_period,IF(om_fixed="n/a",Inputs!AK159,om_fixed*(1+inflation_rate/100+om_fixed_escal/100)^AI$2),0)</f>
        <v>0</v>
      </c>
      <c r="AK33" s="122">
        <f>IF(AK$2&lt;=analysis_period,IF(om_fixed="n/a",Inputs!AL159,om_fixed*(1+inflation_rate/100+om_fixed_escal/100)^AJ$2),0)</f>
        <v>0</v>
      </c>
      <c r="AL33" s="122">
        <f>IF(AL$2&lt;=analysis_period,IF(om_fixed="n/a",Inputs!AM159,om_fixed*(1+inflation_rate/100+om_fixed_escal/100)^AK$2),0)</f>
        <v>0</v>
      </c>
      <c r="AM33" s="122">
        <f>IF(AM$2&lt;=analysis_period,IF(om_fixed="n/a",Inputs!AN159,om_fixed*(1+inflation_rate/100+om_fixed_escal/100)^AL$2),0)</f>
        <v>0</v>
      </c>
      <c r="AN33" s="122">
        <f>IF(AN$2&lt;=analysis_period,IF(om_fixed="n/a",Inputs!AO159,om_fixed*(1+inflation_rate/100+om_fixed_escal/100)^AM$2),0)</f>
        <v>0</v>
      </c>
      <c r="AO33" s="122">
        <f>IF(AO$2&lt;=analysis_period,IF(om_fixed="n/a",Inputs!AP159,om_fixed*(1+inflation_rate/100+om_fixed_escal/100)^AN$2),0)</f>
        <v>0</v>
      </c>
      <c r="AP33" s="122">
        <f>IF(AP$2&lt;=analysis_period,IF(om_fixed="n/a",Inputs!AQ159,om_fixed*(1+inflation_rate/100+om_fixed_escal/100)^AO$2),0)</f>
        <v>0</v>
      </c>
    </row>
    <row r="34" spans="1:42" x14ac:dyDescent="0.2">
      <c r="A34" s="89" t="s">
        <v>222</v>
      </c>
    </row>
    <row r="35" spans="1:42" x14ac:dyDescent="0.2">
      <c r="A35" s="90" t="s">
        <v>10</v>
      </c>
      <c r="C35" s="156">
        <f t="shared" ref="C35:AP35" si="16">IF(C$2&lt;=analysis_period,system_capacity,0)</f>
        <v>0</v>
      </c>
      <c r="D35" s="156">
        <f t="shared" si="16"/>
        <v>0</v>
      </c>
      <c r="E35" s="156">
        <f t="shared" si="16"/>
        <v>0</v>
      </c>
      <c r="F35" s="156">
        <f t="shared" si="16"/>
        <v>0</v>
      </c>
      <c r="G35" s="156">
        <f t="shared" si="16"/>
        <v>0</v>
      </c>
      <c r="H35" s="156">
        <f t="shared" si="16"/>
        <v>0</v>
      </c>
      <c r="I35" s="156">
        <f t="shared" si="16"/>
        <v>0</v>
      </c>
      <c r="J35" s="156">
        <f t="shared" si="16"/>
        <v>0</v>
      </c>
      <c r="K35" s="156">
        <f t="shared" si="16"/>
        <v>0</v>
      </c>
      <c r="L35" s="156">
        <f t="shared" si="16"/>
        <v>0</v>
      </c>
      <c r="M35" s="156">
        <f t="shared" si="16"/>
        <v>0</v>
      </c>
      <c r="N35" s="156">
        <f t="shared" si="16"/>
        <v>0</v>
      </c>
      <c r="O35" s="156">
        <f t="shared" si="16"/>
        <v>0</v>
      </c>
      <c r="P35" s="156">
        <f t="shared" si="16"/>
        <v>0</v>
      </c>
      <c r="Q35" s="156">
        <f t="shared" si="16"/>
        <v>0</v>
      </c>
      <c r="R35" s="156">
        <f t="shared" si="16"/>
        <v>0</v>
      </c>
      <c r="S35" s="156">
        <f t="shared" si="16"/>
        <v>0</v>
      </c>
      <c r="T35" s="156">
        <f t="shared" si="16"/>
        <v>0</v>
      </c>
      <c r="U35" s="156">
        <f t="shared" si="16"/>
        <v>0</v>
      </c>
      <c r="V35" s="156">
        <f t="shared" si="16"/>
        <v>0</v>
      </c>
      <c r="W35" s="156">
        <f t="shared" si="16"/>
        <v>0</v>
      </c>
      <c r="X35" s="156">
        <f t="shared" si="16"/>
        <v>0</v>
      </c>
      <c r="Y35" s="156">
        <f t="shared" si="16"/>
        <v>0</v>
      </c>
      <c r="Z35" s="156">
        <f t="shared" si="16"/>
        <v>0</v>
      </c>
      <c r="AA35" s="156">
        <f t="shared" si="16"/>
        <v>0</v>
      </c>
      <c r="AB35" s="156">
        <f t="shared" si="16"/>
        <v>0</v>
      </c>
      <c r="AC35" s="156">
        <f t="shared" si="16"/>
        <v>0</v>
      </c>
      <c r="AD35" s="156">
        <f t="shared" si="16"/>
        <v>0</v>
      </c>
      <c r="AE35" s="156">
        <f t="shared" si="16"/>
        <v>0</v>
      </c>
      <c r="AF35" s="156">
        <f t="shared" si="16"/>
        <v>0</v>
      </c>
      <c r="AG35" s="156">
        <f t="shared" si="16"/>
        <v>0</v>
      </c>
      <c r="AH35" s="156">
        <f t="shared" si="16"/>
        <v>0</v>
      </c>
      <c r="AI35" s="156">
        <f t="shared" si="16"/>
        <v>0</v>
      </c>
      <c r="AJ35" s="156">
        <f t="shared" si="16"/>
        <v>0</v>
      </c>
      <c r="AK35" s="156">
        <f t="shared" si="16"/>
        <v>0</v>
      </c>
      <c r="AL35" s="156">
        <f t="shared" si="16"/>
        <v>0</v>
      </c>
      <c r="AM35" s="156">
        <f t="shared" si="16"/>
        <v>0</v>
      </c>
      <c r="AN35" s="156">
        <f t="shared" si="16"/>
        <v>0</v>
      </c>
      <c r="AO35" s="156">
        <f t="shared" si="16"/>
        <v>0</v>
      </c>
      <c r="AP35" s="156">
        <f t="shared" si="16"/>
        <v>0</v>
      </c>
    </row>
    <row r="36" spans="1:42" x14ac:dyDescent="0.2">
      <c r="A36" s="90" t="s">
        <v>11</v>
      </c>
      <c r="C36" s="154">
        <f>IF(C$2&lt;=analysis_period,IF(om_capacity="n/a",Inputs!D160,om_capacity*(1+inflation_rate/100+om_capacity_escal/100)^B$2),0)</f>
        <v>0</v>
      </c>
      <c r="D36" s="154">
        <f>IF(D$2&lt;=analysis_period,IF(om_capacity="n/a",Inputs!E160,om_capacity*(1+inflation_rate/100+om_capacity_escal/100)^C$2),0)</f>
        <v>0</v>
      </c>
      <c r="E36" s="154">
        <f>IF(E$2&lt;=analysis_period,IF(om_capacity="n/a",Inputs!F160,om_capacity*(1+inflation_rate/100+om_capacity_escal/100)^D$2),0)</f>
        <v>0</v>
      </c>
      <c r="F36" s="154">
        <f>IF(F$2&lt;=analysis_period,IF(om_capacity="n/a",Inputs!G160,om_capacity*(1+inflation_rate/100+om_capacity_escal/100)^E$2),0)</f>
        <v>0</v>
      </c>
      <c r="G36" s="154">
        <f>IF(G$2&lt;=analysis_period,IF(om_capacity="n/a",Inputs!H160,om_capacity*(1+inflation_rate/100+om_capacity_escal/100)^F$2),0)</f>
        <v>0</v>
      </c>
      <c r="H36" s="154">
        <f>IF(H$2&lt;=analysis_period,IF(om_capacity="n/a",Inputs!I160,om_capacity*(1+inflation_rate/100+om_capacity_escal/100)^G$2),0)</f>
        <v>0</v>
      </c>
      <c r="I36" s="154">
        <f>IF(I$2&lt;=analysis_period,IF(om_capacity="n/a",Inputs!J160,om_capacity*(1+inflation_rate/100+om_capacity_escal/100)^H$2),0)</f>
        <v>0</v>
      </c>
      <c r="J36" s="154">
        <f>IF(J$2&lt;=analysis_period,IF(om_capacity="n/a",Inputs!K160,om_capacity*(1+inflation_rate/100+om_capacity_escal/100)^I$2),0)</f>
        <v>0</v>
      </c>
      <c r="K36" s="154">
        <f>IF(K$2&lt;=analysis_period,IF(om_capacity="n/a",Inputs!L160,om_capacity*(1+inflation_rate/100+om_capacity_escal/100)^J$2),0)</f>
        <v>0</v>
      </c>
      <c r="L36" s="154">
        <f>IF(L$2&lt;=analysis_period,IF(om_capacity="n/a",Inputs!M160,om_capacity*(1+inflation_rate/100+om_capacity_escal/100)^K$2),0)</f>
        <v>0</v>
      </c>
      <c r="M36" s="154">
        <f>IF(M$2&lt;=analysis_period,IF(om_capacity="n/a",Inputs!N160,om_capacity*(1+inflation_rate/100+om_capacity_escal/100)^L$2),0)</f>
        <v>0</v>
      </c>
      <c r="N36" s="154">
        <f>IF(N$2&lt;=analysis_period,IF(om_capacity="n/a",Inputs!O160,om_capacity*(1+inflation_rate/100+om_capacity_escal/100)^M$2),0)</f>
        <v>0</v>
      </c>
      <c r="O36" s="154">
        <f>IF(O$2&lt;=analysis_period,IF(om_capacity="n/a",Inputs!P160,om_capacity*(1+inflation_rate/100+om_capacity_escal/100)^N$2),0)</f>
        <v>0</v>
      </c>
      <c r="P36" s="154">
        <f>IF(P$2&lt;=analysis_period,IF(om_capacity="n/a",Inputs!Q160,om_capacity*(1+inflation_rate/100+om_capacity_escal/100)^O$2),0)</f>
        <v>0</v>
      </c>
      <c r="Q36" s="154">
        <f>IF(Q$2&lt;=analysis_period,IF(om_capacity="n/a",Inputs!R160,om_capacity*(1+inflation_rate/100+om_capacity_escal/100)^P$2),0)</f>
        <v>0</v>
      </c>
      <c r="R36" s="154">
        <f>IF(R$2&lt;=analysis_period,IF(om_capacity="n/a",Inputs!S160,om_capacity*(1+inflation_rate/100+om_capacity_escal/100)^Q$2),0)</f>
        <v>0</v>
      </c>
      <c r="S36" s="154">
        <f>IF(S$2&lt;=analysis_period,IF(om_capacity="n/a",Inputs!T160,om_capacity*(1+inflation_rate/100+om_capacity_escal/100)^R$2),0)</f>
        <v>0</v>
      </c>
      <c r="T36" s="154">
        <f>IF(T$2&lt;=analysis_period,IF(om_capacity="n/a",Inputs!U160,om_capacity*(1+inflation_rate/100+om_capacity_escal/100)^S$2),0)</f>
        <v>0</v>
      </c>
      <c r="U36" s="154">
        <f>IF(U$2&lt;=analysis_period,IF(om_capacity="n/a",Inputs!V160,om_capacity*(1+inflation_rate/100+om_capacity_escal/100)^T$2),0)</f>
        <v>0</v>
      </c>
      <c r="V36" s="154">
        <f>IF(V$2&lt;=analysis_period,IF(om_capacity="n/a",Inputs!W160,om_capacity*(1+inflation_rate/100+om_capacity_escal/100)^U$2),0)</f>
        <v>0</v>
      </c>
      <c r="W36" s="154">
        <f>IF(W$2&lt;=analysis_period,IF(om_capacity="n/a",Inputs!X160,om_capacity*(1+inflation_rate/100+om_capacity_escal/100)^V$2),0)</f>
        <v>0</v>
      </c>
      <c r="X36" s="154">
        <f>IF(X$2&lt;=analysis_period,IF(om_capacity="n/a",Inputs!Y160,om_capacity*(1+inflation_rate/100+om_capacity_escal/100)^W$2),0)</f>
        <v>0</v>
      </c>
      <c r="Y36" s="154">
        <f>IF(Y$2&lt;=analysis_period,IF(om_capacity="n/a",Inputs!Z160,om_capacity*(1+inflation_rate/100+om_capacity_escal/100)^X$2),0)</f>
        <v>0</v>
      </c>
      <c r="Z36" s="154">
        <f>IF(Z$2&lt;=analysis_period,IF(om_capacity="n/a",Inputs!AA160,om_capacity*(1+inflation_rate/100+om_capacity_escal/100)^Y$2),0)</f>
        <v>0</v>
      </c>
      <c r="AA36" s="154">
        <f>IF(AA$2&lt;=analysis_period,IF(om_capacity="n/a",Inputs!AB160,om_capacity*(1+inflation_rate/100+om_capacity_escal/100)^Z$2),0)</f>
        <v>0</v>
      </c>
      <c r="AB36" s="154">
        <f>IF(AB$2&lt;=analysis_period,IF(om_capacity="n/a",Inputs!AC160,om_capacity*(1+inflation_rate/100+om_capacity_escal/100)^AA$2),0)</f>
        <v>0</v>
      </c>
      <c r="AC36" s="154">
        <f>IF(AC$2&lt;=analysis_period,IF(om_capacity="n/a",Inputs!AD160,om_capacity*(1+inflation_rate/100+om_capacity_escal/100)^AB$2),0)</f>
        <v>0</v>
      </c>
      <c r="AD36" s="154">
        <f>IF(AD$2&lt;=analysis_period,IF(om_capacity="n/a",Inputs!AE160,om_capacity*(1+inflation_rate/100+om_capacity_escal/100)^AC$2),0)</f>
        <v>0</v>
      </c>
      <c r="AE36" s="154">
        <f>IF(AE$2&lt;=analysis_period,IF(om_capacity="n/a",Inputs!AF160,om_capacity*(1+inflation_rate/100+om_capacity_escal/100)^AD$2),0)</f>
        <v>0</v>
      </c>
      <c r="AF36" s="154">
        <f>IF(AF$2&lt;=analysis_period,IF(om_capacity="n/a",Inputs!AG160,om_capacity*(1+inflation_rate/100+om_capacity_escal/100)^AE$2),0)</f>
        <v>0</v>
      </c>
      <c r="AG36" s="154">
        <f>IF(AG$2&lt;=analysis_period,IF(om_capacity="n/a",Inputs!AH160,om_capacity*(1+inflation_rate/100+om_capacity_escal/100)^AF$2),0)</f>
        <v>0</v>
      </c>
      <c r="AH36" s="154">
        <f>IF(AH$2&lt;=analysis_period,IF(om_capacity="n/a",Inputs!AI160,om_capacity*(1+inflation_rate/100+om_capacity_escal/100)^AG$2),0)</f>
        <v>0</v>
      </c>
      <c r="AI36" s="154">
        <f>IF(AI$2&lt;=analysis_period,IF(om_capacity="n/a",Inputs!AJ160,om_capacity*(1+inflation_rate/100+om_capacity_escal/100)^AH$2),0)</f>
        <v>0</v>
      </c>
      <c r="AJ36" s="154">
        <f>IF(AJ$2&lt;=analysis_period,IF(om_capacity="n/a",Inputs!AK160,om_capacity*(1+inflation_rate/100+om_capacity_escal/100)^AI$2),0)</f>
        <v>0</v>
      </c>
      <c r="AK36" s="154">
        <f>IF(AK$2&lt;=analysis_period,IF(om_capacity="n/a",Inputs!AL160,om_capacity*(1+inflation_rate/100+om_capacity_escal/100)^AJ$2),0)</f>
        <v>0</v>
      </c>
      <c r="AL36" s="154">
        <f>IF(AL$2&lt;=analysis_period,IF(om_capacity="n/a",Inputs!AM160,om_capacity*(1+inflation_rate/100+om_capacity_escal/100)^AK$2),0)</f>
        <v>0</v>
      </c>
      <c r="AM36" s="154">
        <f>IF(AM$2&lt;=analysis_period,IF(om_capacity="n/a",Inputs!AN160,om_capacity*(1+inflation_rate/100+om_capacity_escal/100)^AL$2),0)</f>
        <v>0</v>
      </c>
      <c r="AN36" s="154">
        <f>IF(AN$2&lt;=analysis_period,IF(om_capacity="n/a",Inputs!AO160,om_capacity*(1+inflation_rate/100+om_capacity_escal/100)^AM$2),0)</f>
        <v>0</v>
      </c>
      <c r="AO36" s="154">
        <f>IF(AO$2&lt;=analysis_period,IF(om_capacity="n/a",Inputs!AP160,om_capacity*(1+inflation_rate/100+om_capacity_escal/100)^AN$2),0)</f>
        <v>0</v>
      </c>
      <c r="AP36" s="154">
        <f>IF(AP$2&lt;=analysis_period,IF(om_capacity="n/a",Inputs!AQ160,om_capacity*(1+inflation_rate/100+om_capacity_escal/100)^AO$2),0)</f>
        <v>0</v>
      </c>
    </row>
    <row r="37" spans="1:42" x14ac:dyDescent="0.2">
      <c r="A37" s="90" t="s">
        <v>118</v>
      </c>
      <c r="C37" s="122">
        <f>C35*C36</f>
        <v>0</v>
      </c>
      <c r="D37" s="122">
        <f t="shared" ref="D37:AP37" si="17">D35*D36</f>
        <v>0</v>
      </c>
      <c r="E37" s="122">
        <f t="shared" si="17"/>
        <v>0</v>
      </c>
      <c r="F37" s="122">
        <f t="shared" si="17"/>
        <v>0</v>
      </c>
      <c r="G37" s="122">
        <f t="shared" si="17"/>
        <v>0</v>
      </c>
      <c r="H37" s="122">
        <f t="shared" si="17"/>
        <v>0</v>
      </c>
      <c r="I37" s="122">
        <f t="shared" si="17"/>
        <v>0</v>
      </c>
      <c r="J37" s="122">
        <f t="shared" si="17"/>
        <v>0</v>
      </c>
      <c r="K37" s="122">
        <f t="shared" si="17"/>
        <v>0</v>
      </c>
      <c r="L37" s="122">
        <f t="shared" si="17"/>
        <v>0</v>
      </c>
      <c r="M37" s="122">
        <f t="shared" si="17"/>
        <v>0</v>
      </c>
      <c r="N37" s="122">
        <f t="shared" si="17"/>
        <v>0</v>
      </c>
      <c r="O37" s="122">
        <f t="shared" si="17"/>
        <v>0</v>
      </c>
      <c r="P37" s="122">
        <f t="shared" si="17"/>
        <v>0</v>
      </c>
      <c r="Q37" s="122">
        <f t="shared" si="17"/>
        <v>0</v>
      </c>
      <c r="R37" s="122">
        <f t="shared" si="17"/>
        <v>0</v>
      </c>
      <c r="S37" s="122">
        <f t="shared" si="17"/>
        <v>0</v>
      </c>
      <c r="T37" s="122">
        <f t="shared" si="17"/>
        <v>0</v>
      </c>
      <c r="U37" s="122">
        <f t="shared" si="17"/>
        <v>0</v>
      </c>
      <c r="V37" s="122">
        <f t="shared" si="17"/>
        <v>0</v>
      </c>
      <c r="W37" s="122">
        <f t="shared" si="17"/>
        <v>0</v>
      </c>
      <c r="X37" s="122">
        <f t="shared" si="17"/>
        <v>0</v>
      </c>
      <c r="Y37" s="122">
        <f t="shared" si="17"/>
        <v>0</v>
      </c>
      <c r="Z37" s="122">
        <f t="shared" si="17"/>
        <v>0</v>
      </c>
      <c r="AA37" s="122">
        <f t="shared" si="17"/>
        <v>0</v>
      </c>
      <c r="AB37" s="122">
        <f t="shared" si="17"/>
        <v>0</v>
      </c>
      <c r="AC37" s="122">
        <f t="shared" si="17"/>
        <v>0</v>
      </c>
      <c r="AD37" s="122">
        <f t="shared" si="17"/>
        <v>0</v>
      </c>
      <c r="AE37" s="122">
        <f t="shared" si="17"/>
        <v>0</v>
      </c>
      <c r="AF37" s="122">
        <f t="shared" si="17"/>
        <v>0</v>
      </c>
      <c r="AG37" s="122">
        <f t="shared" si="17"/>
        <v>0</v>
      </c>
      <c r="AH37" s="122">
        <f t="shared" si="17"/>
        <v>0</v>
      </c>
      <c r="AI37" s="122">
        <f t="shared" si="17"/>
        <v>0</v>
      </c>
      <c r="AJ37" s="122">
        <f t="shared" si="17"/>
        <v>0</v>
      </c>
      <c r="AK37" s="122">
        <f t="shared" si="17"/>
        <v>0</v>
      </c>
      <c r="AL37" s="122">
        <f t="shared" si="17"/>
        <v>0</v>
      </c>
      <c r="AM37" s="122">
        <f t="shared" si="17"/>
        <v>0</v>
      </c>
      <c r="AN37" s="122">
        <f t="shared" si="17"/>
        <v>0</v>
      </c>
      <c r="AO37" s="122">
        <f t="shared" si="17"/>
        <v>0</v>
      </c>
      <c r="AP37" s="122">
        <f t="shared" si="17"/>
        <v>0</v>
      </c>
    </row>
    <row r="38" spans="1:42" x14ac:dyDescent="0.2">
      <c r="A38" s="89" t="s">
        <v>223</v>
      </c>
    </row>
    <row r="39" spans="1:42" x14ac:dyDescent="0.2">
      <c r="A39" s="90" t="s">
        <v>13</v>
      </c>
      <c r="C39" s="122">
        <f>IF(C$8=0,C$7,C$8)/1000</f>
        <v>211907</v>
      </c>
      <c r="D39" s="122">
        <f t="shared" ref="D39:AP39" si="18">IF(D$8=0,D$7,D$8)/1000</f>
        <v>210848</v>
      </c>
      <c r="E39" s="122">
        <f t="shared" si="18"/>
        <v>209794</v>
      </c>
      <c r="F39" s="122">
        <f t="shared" si="18"/>
        <v>208745</v>
      </c>
      <c r="G39" s="122">
        <f t="shared" si="18"/>
        <v>207701</v>
      </c>
      <c r="H39" s="122">
        <f t="shared" si="18"/>
        <v>206662</v>
      </c>
      <c r="I39" s="122">
        <f t="shared" si="18"/>
        <v>205629</v>
      </c>
      <c r="J39" s="122">
        <f t="shared" si="18"/>
        <v>204601</v>
      </c>
      <c r="K39" s="122">
        <f t="shared" si="18"/>
        <v>203578</v>
      </c>
      <c r="L39" s="122">
        <f t="shared" si="18"/>
        <v>202560</v>
      </c>
      <c r="M39" s="122">
        <f t="shared" si="18"/>
        <v>201547</v>
      </c>
      <c r="N39" s="122">
        <f t="shared" si="18"/>
        <v>200540</v>
      </c>
      <c r="O39" s="122">
        <f t="shared" si="18"/>
        <v>199537</v>
      </c>
      <c r="P39" s="122">
        <f t="shared" si="18"/>
        <v>198539</v>
      </c>
      <c r="Q39" s="122">
        <f t="shared" si="18"/>
        <v>197547</v>
      </c>
      <c r="R39" s="122">
        <f t="shared" si="18"/>
        <v>196559</v>
      </c>
      <c r="S39" s="122">
        <f t="shared" si="18"/>
        <v>195576</v>
      </c>
      <c r="T39" s="122">
        <f t="shared" si="18"/>
        <v>194598</v>
      </c>
      <c r="U39" s="122">
        <f t="shared" si="18"/>
        <v>193625</v>
      </c>
      <c r="V39" s="122">
        <f t="shared" si="18"/>
        <v>192657</v>
      </c>
      <c r="W39" s="122">
        <f t="shared" si="18"/>
        <v>191694</v>
      </c>
      <c r="X39" s="122">
        <f t="shared" si="18"/>
        <v>190735</v>
      </c>
      <c r="Y39" s="122">
        <f t="shared" si="18"/>
        <v>189782</v>
      </c>
      <c r="Z39" s="122">
        <f t="shared" si="18"/>
        <v>188833</v>
      </c>
      <c r="AA39" s="122">
        <f t="shared" si="18"/>
        <v>187888</v>
      </c>
      <c r="AB39" s="122">
        <f t="shared" si="18"/>
        <v>0</v>
      </c>
      <c r="AC39" s="122">
        <f t="shared" si="18"/>
        <v>0</v>
      </c>
      <c r="AD39" s="122">
        <f t="shared" si="18"/>
        <v>0</v>
      </c>
      <c r="AE39" s="122">
        <f t="shared" si="18"/>
        <v>0</v>
      </c>
      <c r="AF39" s="122">
        <f t="shared" si="18"/>
        <v>0</v>
      </c>
      <c r="AG39" s="122">
        <f t="shared" si="18"/>
        <v>0</v>
      </c>
      <c r="AH39" s="122">
        <f t="shared" si="18"/>
        <v>0</v>
      </c>
      <c r="AI39" s="122">
        <f t="shared" si="18"/>
        <v>0</v>
      </c>
      <c r="AJ39" s="122">
        <f t="shared" si="18"/>
        <v>0</v>
      </c>
      <c r="AK39" s="122">
        <f t="shared" si="18"/>
        <v>0</v>
      </c>
      <c r="AL39" s="122">
        <f t="shared" si="18"/>
        <v>0</v>
      </c>
      <c r="AM39" s="122">
        <f t="shared" si="18"/>
        <v>0</v>
      </c>
      <c r="AN39" s="122">
        <f t="shared" si="18"/>
        <v>0</v>
      </c>
      <c r="AO39" s="122">
        <f t="shared" si="18"/>
        <v>0</v>
      </c>
      <c r="AP39" s="122">
        <f t="shared" si="18"/>
        <v>0</v>
      </c>
    </row>
    <row r="40" spans="1:42" x14ac:dyDescent="0.2">
      <c r="A40" s="90" t="s">
        <v>14</v>
      </c>
      <c r="C40" s="154">
        <f>IF(C$2&lt;=analysis_period,IF(om_production="n/a",Inputs!D161,om_production*(1+inflation_rate/100+om_production_escal/100)^B$2),0)</f>
        <v>0</v>
      </c>
      <c r="D40" s="154">
        <f>IF(D$2&lt;=analysis_period,IF(om_production="n/a",Inputs!E161,om_production*(1+inflation_rate/100+om_production_escal/100)^C$2),0)</f>
        <v>0</v>
      </c>
      <c r="E40" s="154">
        <f>IF(E$2&lt;=analysis_period,IF(om_production="n/a",Inputs!F161,om_production*(1+inflation_rate/100+om_production_escal/100)^D$2),0)</f>
        <v>0</v>
      </c>
      <c r="F40" s="154">
        <f>IF(F$2&lt;=analysis_period,IF(om_production="n/a",Inputs!G161,om_production*(1+inflation_rate/100+om_production_escal/100)^E$2),0)</f>
        <v>0</v>
      </c>
      <c r="G40" s="154">
        <f>IF(G$2&lt;=analysis_period,IF(om_production="n/a",Inputs!H161,om_production*(1+inflation_rate/100+om_production_escal/100)^F$2),0)</f>
        <v>0</v>
      </c>
      <c r="H40" s="154">
        <f>IF(H$2&lt;=analysis_period,IF(om_production="n/a",Inputs!I161,om_production*(1+inflation_rate/100+om_production_escal/100)^G$2),0)</f>
        <v>0</v>
      </c>
      <c r="I40" s="154">
        <f>IF(I$2&lt;=analysis_period,IF(om_production="n/a",Inputs!J161,om_production*(1+inflation_rate/100+om_production_escal/100)^H$2),0)</f>
        <v>0</v>
      </c>
      <c r="J40" s="154">
        <f>IF(J$2&lt;=analysis_period,IF(om_production="n/a",Inputs!K161,om_production*(1+inflation_rate/100+om_production_escal/100)^I$2),0)</f>
        <v>0</v>
      </c>
      <c r="K40" s="154">
        <f>IF(K$2&lt;=analysis_period,IF(om_production="n/a",Inputs!L161,om_production*(1+inflation_rate/100+om_production_escal/100)^J$2),0)</f>
        <v>0</v>
      </c>
      <c r="L40" s="154">
        <f>IF(L$2&lt;=analysis_period,IF(om_production="n/a",Inputs!M161,om_production*(1+inflation_rate/100+om_production_escal/100)^K$2),0)</f>
        <v>0</v>
      </c>
      <c r="M40" s="154">
        <f>IF(M$2&lt;=analysis_period,IF(om_production="n/a",Inputs!N161,om_production*(1+inflation_rate/100+om_production_escal/100)^L$2),0)</f>
        <v>0</v>
      </c>
      <c r="N40" s="154">
        <f>IF(N$2&lt;=analysis_period,IF(om_production="n/a",Inputs!O161,om_production*(1+inflation_rate/100+om_production_escal/100)^M$2),0)</f>
        <v>0</v>
      </c>
      <c r="O40" s="154">
        <f>IF(O$2&lt;=analysis_period,IF(om_production="n/a",Inputs!P161,om_production*(1+inflation_rate/100+om_production_escal/100)^N$2),0)</f>
        <v>0</v>
      </c>
      <c r="P40" s="154">
        <f>IF(P$2&lt;=analysis_period,IF(om_production="n/a",Inputs!Q161,om_production*(1+inflation_rate/100+om_production_escal/100)^O$2),0)</f>
        <v>0</v>
      </c>
      <c r="Q40" s="154">
        <f>IF(Q$2&lt;=analysis_period,IF(om_production="n/a",Inputs!R161,om_production*(1+inflation_rate/100+om_production_escal/100)^P$2),0)</f>
        <v>0</v>
      </c>
      <c r="R40" s="154">
        <f>IF(R$2&lt;=analysis_period,IF(om_production="n/a",Inputs!S161,om_production*(1+inflation_rate/100+om_production_escal/100)^Q$2),0)</f>
        <v>0</v>
      </c>
      <c r="S40" s="154">
        <f>IF(S$2&lt;=analysis_period,IF(om_production="n/a",Inputs!T161,om_production*(1+inflation_rate/100+om_production_escal/100)^R$2),0)</f>
        <v>0</v>
      </c>
      <c r="T40" s="154">
        <f>IF(T$2&lt;=analysis_period,IF(om_production="n/a",Inputs!U161,om_production*(1+inflation_rate/100+om_production_escal/100)^S$2),0)</f>
        <v>0</v>
      </c>
      <c r="U40" s="154">
        <f>IF(U$2&lt;=analysis_period,IF(om_production="n/a",Inputs!V161,om_production*(1+inflation_rate/100+om_production_escal/100)^T$2),0)</f>
        <v>0</v>
      </c>
      <c r="V40" s="154">
        <f>IF(V$2&lt;=analysis_period,IF(om_production="n/a",Inputs!W161,om_production*(1+inflation_rate/100+om_production_escal/100)^U$2),0)</f>
        <v>0</v>
      </c>
      <c r="W40" s="154">
        <f>IF(W$2&lt;=analysis_period,IF(om_production="n/a",Inputs!X161,om_production*(1+inflation_rate/100+om_production_escal/100)^V$2),0)</f>
        <v>0</v>
      </c>
      <c r="X40" s="154">
        <f>IF(X$2&lt;=analysis_period,IF(om_production="n/a",Inputs!Y161,om_production*(1+inflation_rate/100+om_production_escal/100)^W$2),0)</f>
        <v>0</v>
      </c>
      <c r="Y40" s="154">
        <f>IF(Y$2&lt;=analysis_period,IF(om_production="n/a",Inputs!Z161,om_production*(1+inflation_rate/100+om_production_escal/100)^X$2),0)</f>
        <v>0</v>
      </c>
      <c r="Z40" s="154">
        <f>IF(Z$2&lt;=analysis_period,IF(om_production="n/a",Inputs!AA161,om_production*(1+inflation_rate/100+om_production_escal/100)^Y$2),0)</f>
        <v>0</v>
      </c>
      <c r="AA40" s="154">
        <f>IF(AA$2&lt;=analysis_period,IF(om_production="n/a",Inputs!AB161,om_production*(1+inflation_rate/100+om_production_escal/100)^Z$2),0)</f>
        <v>0</v>
      </c>
      <c r="AB40" s="154">
        <f>IF(AB$2&lt;=analysis_period,IF(om_production="n/a",Inputs!AC161,om_production*(1+inflation_rate/100+om_production_escal/100)^AA$2),0)</f>
        <v>0</v>
      </c>
      <c r="AC40" s="154">
        <f>IF(AC$2&lt;=analysis_period,IF(om_production="n/a",Inputs!AD161,om_production*(1+inflation_rate/100+om_production_escal/100)^AB$2),0)</f>
        <v>0</v>
      </c>
      <c r="AD40" s="154">
        <f>IF(AD$2&lt;=analysis_period,IF(om_production="n/a",Inputs!AE161,om_production*(1+inflation_rate/100+om_production_escal/100)^AC$2),0)</f>
        <v>0</v>
      </c>
      <c r="AE40" s="154">
        <f>IF(AE$2&lt;=analysis_period,IF(om_production="n/a",Inputs!AF161,om_production*(1+inflation_rate/100+om_production_escal/100)^AD$2),0)</f>
        <v>0</v>
      </c>
      <c r="AF40" s="154">
        <f>IF(AF$2&lt;=analysis_period,IF(om_production="n/a",Inputs!AG161,om_production*(1+inflation_rate/100+om_production_escal/100)^AE$2),0)</f>
        <v>0</v>
      </c>
      <c r="AG40" s="154">
        <f>IF(AG$2&lt;=analysis_period,IF(om_production="n/a",Inputs!AH161,om_production*(1+inflation_rate/100+om_production_escal/100)^AF$2),0)</f>
        <v>0</v>
      </c>
      <c r="AH40" s="154">
        <f>IF(AH$2&lt;=analysis_period,IF(om_production="n/a",Inputs!AI161,om_production*(1+inflation_rate/100+om_production_escal/100)^AG$2),0)</f>
        <v>0</v>
      </c>
      <c r="AI40" s="154">
        <f>IF(AI$2&lt;=analysis_period,IF(om_production="n/a",Inputs!AJ161,om_production*(1+inflation_rate/100+om_production_escal/100)^AH$2),0)</f>
        <v>0</v>
      </c>
      <c r="AJ40" s="154">
        <f>IF(AJ$2&lt;=analysis_period,IF(om_production="n/a",Inputs!AK161,om_production*(1+inflation_rate/100+om_production_escal/100)^AI$2),0)</f>
        <v>0</v>
      </c>
      <c r="AK40" s="154">
        <f>IF(AK$2&lt;=analysis_period,IF(om_production="n/a",Inputs!AL161,om_production*(1+inflation_rate/100+om_production_escal/100)^AJ$2),0)</f>
        <v>0</v>
      </c>
      <c r="AL40" s="154">
        <f>IF(AL$2&lt;=analysis_period,IF(om_production="n/a",Inputs!AM161,om_production*(1+inflation_rate/100+om_production_escal/100)^AK$2),0)</f>
        <v>0</v>
      </c>
      <c r="AM40" s="154">
        <f>IF(AM$2&lt;=analysis_period,IF(om_production="n/a",Inputs!AN161,om_production*(1+inflation_rate/100+om_production_escal/100)^AL$2),0)</f>
        <v>0</v>
      </c>
      <c r="AN40" s="154">
        <f>IF(AN$2&lt;=analysis_period,IF(om_production="n/a",Inputs!AO161,om_production*(1+inflation_rate/100+om_production_escal/100)^AM$2),0)</f>
        <v>0</v>
      </c>
      <c r="AO40" s="154">
        <f>IF(AO$2&lt;=analysis_period,IF(om_production="n/a",Inputs!AP161,om_production*(1+inflation_rate/100+om_production_escal/100)^AN$2),0)</f>
        <v>0</v>
      </c>
      <c r="AP40" s="154">
        <f>IF(AP$2&lt;=analysis_period,IF(om_production="n/a",Inputs!AQ161,om_production*(1+inflation_rate/100+om_production_escal/100)^AO$2),0)</f>
        <v>0</v>
      </c>
    </row>
    <row r="41" spans="1:42" x14ac:dyDescent="0.2">
      <c r="A41" s="90" t="s">
        <v>117</v>
      </c>
      <c r="C41" s="157">
        <f>C39*C40</f>
        <v>0</v>
      </c>
      <c r="D41" s="157">
        <f t="shared" ref="D41:AP41" si="19">D39*D40</f>
        <v>0</v>
      </c>
      <c r="E41" s="157">
        <f t="shared" si="19"/>
        <v>0</v>
      </c>
      <c r="F41" s="157">
        <f t="shared" si="19"/>
        <v>0</v>
      </c>
      <c r="G41" s="157">
        <f t="shared" si="19"/>
        <v>0</v>
      </c>
      <c r="H41" s="157">
        <f t="shared" si="19"/>
        <v>0</v>
      </c>
      <c r="I41" s="157">
        <f t="shared" si="19"/>
        <v>0</v>
      </c>
      <c r="J41" s="157">
        <f t="shared" si="19"/>
        <v>0</v>
      </c>
      <c r="K41" s="157">
        <f t="shared" si="19"/>
        <v>0</v>
      </c>
      <c r="L41" s="157">
        <f t="shared" si="19"/>
        <v>0</v>
      </c>
      <c r="M41" s="157">
        <f t="shared" si="19"/>
        <v>0</v>
      </c>
      <c r="N41" s="157">
        <f t="shared" si="19"/>
        <v>0</v>
      </c>
      <c r="O41" s="157">
        <f t="shared" si="19"/>
        <v>0</v>
      </c>
      <c r="P41" s="157">
        <f t="shared" si="19"/>
        <v>0</v>
      </c>
      <c r="Q41" s="157">
        <f t="shared" si="19"/>
        <v>0</v>
      </c>
      <c r="R41" s="157">
        <f t="shared" si="19"/>
        <v>0</v>
      </c>
      <c r="S41" s="157">
        <f t="shared" si="19"/>
        <v>0</v>
      </c>
      <c r="T41" s="157">
        <f t="shared" si="19"/>
        <v>0</v>
      </c>
      <c r="U41" s="157">
        <f t="shared" si="19"/>
        <v>0</v>
      </c>
      <c r="V41" s="157">
        <f t="shared" si="19"/>
        <v>0</v>
      </c>
      <c r="W41" s="157">
        <f t="shared" si="19"/>
        <v>0</v>
      </c>
      <c r="X41" s="157">
        <f t="shared" si="19"/>
        <v>0</v>
      </c>
      <c r="Y41" s="157">
        <f t="shared" si="19"/>
        <v>0</v>
      </c>
      <c r="Z41" s="157">
        <f t="shared" si="19"/>
        <v>0</v>
      </c>
      <c r="AA41" s="157">
        <f t="shared" si="19"/>
        <v>0</v>
      </c>
      <c r="AB41" s="157">
        <f t="shared" si="19"/>
        <v>0</v>
      </c>
      <c r="AC41" s="157">
        <f t="shared" si="19"/>
        <v>0</v>
      </c>
      <c r="AD41" s="157">
        <f t="shared" si="19"/>
        <v>0</v>
      </c>
      <c r="AE41" s="157">
        <f t="shared" si="19"/>
        <v>0</v>
      </c>
      <c r="AF41" s="157">
        <f t="shared" si="19"/>
        <v>0</v>
      </c>
      <c r="AG41" s="157">
        <f t="shared" si="19"/>
        <v>0</v>
      </c>
      <c r="AH41" s="157">
        <f t="shared" si="19"/>
        <v>0</v>
      </c>
      <c r="AI41" s="157">
        <f t="shared" si="19"/>
        <v>0</v>
      </c>
      <c r="AJ41" s="157">
        <f t="shared" si="19"/>
        <v>0</v>
      </c>
      <c r="AK41" s="157">
        <f t="shared" si="19"/>
        <v>0</v>
      </c>
      <c r="AL41" s="157">
        <f t="shared" si="19"/>
        <v>0</v>
      </c>
      <c r="AM41" s="157">
        <f t="shared" si="19"/>
        <v>0</v>
      </c>
      <c r="AN41" s="157">
        <f t="shared" si="19"/>
        <v>0</v>
      </c>
      <c r="AO41" s="157">
        <f t="shared" si="19"/>
        <v>0</v>
      </c>
      <c r="AP41" s="157">
        <f t="shared" si="19"/>
        <v>0</v>
      </c>
    </row>
    <row r="42" spans="1:42" x14ac:dyDescent="0.2">
      <c r="A42" s="89" t="s">
        <v>304</v>
      </c>
      <c r="C42" s="122">
        <f t="array" ref="C42:AP42">Inputs!D230:AQ230</f>
        <v>0</v>
      </c>
      <c r="D42" s="122">
        <v>0</v>
      </c>
      <c r="E42" s="122">
        <v>0</v>
      </c>
      <c r="F42" s="122">
        <v>0</v>
      </c>
      <c r="G42" s="122">
        <v>0</v>
      </c>
      <c r="H42" s="122">
        <v>0</v>
      </c>
      <c r="I42" s="122">
        <v>0</v>
      </c>
      <c r="J42" s="122">
        <v>0</v>
      </c>
      <c r="K42" s="122">
        <v>0</v>
      </c>
      <c r="L42" s="122">
        <v>0</v>
      </c>
      <c r="M42" s="122">
        <v>0</v>
      </c>
      <c r="N42" s="122">
        <v>0</v>
      </c>
      <c r="O42" s="122">
        <v>0</v>
      </c>
      <c r="P42" s="122">
        <v>0</v>
      </c>
      <c r="Q42" s="122">
        <v>0</v>
      </c>
      <c r="R42" s="122">
        <v>0</v>
      </c>
      <c r="S42" s="122">
        <v>0</v>
      </c>
      <c r="T42" s="122">
        <v>0</v>
      </c>
      <c r="U42" s="122">
        <v>0</v>
      </c>
      <c r="V42" s="122">
        <v>0</v>
      </c>
      <c r="W42" s="122">
        <v>0</v>
      </c>
      <c r="X42" s="122">
        <v>0</v>
      </c>
      <c r="Y42" s="122">
        <v>0</v>
      </c>
      <c r="Z42" s="122">
        <v>0</v>
      </c>
      <c r="AA42" s="122">
        <v>0</v>
      </c>
      <c r="AB42" s="122">
        <v>0</v>
      </c>
      <c r="AC42" s="122">
        <v>0</v>
      </c>
      <c r="AD42" s="122">
        <v>0</v>
      </c>
      <c r="AE42" s="122">
        <v>0</v>
      </c>
      <c r="AF42" s="122">
        <v>0</v>
      </c>
      <c r="AG42" s="122">
        <v>0</v>
      </c>
      <c r="AH42" s="122">
        <v>0</v>
      </c>
      <c r="AI42" s="122">
        <v>0</v>
      </c>
      <c r="AJ42" s="122">
        <v>0</v>
      </c>
      <c r="AK42" s="122">
        <v>0</v>
      </c>
      <c r="AL42" s="122">
        <v>0</v>
      </c>
      <c r="AM42" s="122">
        <v>0</v>
      </c>
      <c r="AN42" s="122">
        <v>0</v>
      </c>
      <c r="AO42" s="122">
        <v>0</v>
      </c>
      <c r="AP42" s="122">
        <v>0</v>
      </c>
    </row>
    <row r="43" spans="1:42" x14ac:dyDescent="0.2">
      <c r="A43" s="89" t="s">
        <v>432</v>
      </c>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row>
    <row r="44" spans="1:42" x14ac:dyDescent="0.2">
      <c r="A44" s="21" t="s">
        <v>323</v>
      </c>
      <c r="B44" s="4">
        <f t="array" ref="B44:AP47">Inputs!C163:AQ166</f>
        <v>0</v>
      </c>
      <c r="C44" s="122">
        <v>0</v>
      </c>
      <c r="D44" s="122">
        <v>0</v>
      </c>
      <c r="E44" s="122">
        <v>0</v>
      </c>
      <c r="F44" s="122">
        <v>0</v>
      </c>
      <c r="G44" s="122">
        <v>0</v>
      </c>
      <c r="H44" s="122">
        <v>0</v>
      </c>
      <c r="I44" s="122">
        <v>0</v>
      </c>
      <c r="J44" s="122">
        <v>0</v>
      </c>
      <c r="K44" s="122">
        <v>0</v>
      </c>
      <c r="L44" s="122">
        <v>0</v>
      </c>
      <c r="M44" s="122">
        <v>0</v>
      </c>
      <c r="N44" s="122">
        <v>0</v>
      </c>
      <c r="O44" s="122">
        <v>0</v>
      </c>
      <c r="P44" s="122">
        <v>0</v>
      </c>
      <c r="Q44" s="122">
        <v>0</v>
      </c>
      <c r="R44" s="122">
        <v>0</v>
      </c>
      <c r="S44" s="122">
        <v>0</v>
      </c>
      <c r="T44" s="122">
        <v>0</v>
      </c>
      <c r="U44" s="122">
        <v>0</v>
      </c>
      <c r="V44" s="122">
        <v>0</v>
      </c>
      <c r="W44" s="122">
        <v>0</v>
      </c>
      <c r="X44" s="122">
        <v>0</v>
      </c>
      <c r="Y44" s="122">
        <v>0</v>
      </c>
      <c r="Z44" s="122">
        <v>0</v>
      </c>
      <c r="AA44" s="122">
        <v>0</v>
      </c>
      <c r="AB44" s="122">
        <v>0</v>
      </c>
      <c r="AC44" s="122">
        <v>0</v>
      </c>
      <c r="AD44" s="122">
        <v>0</v>
      </c>
      <c r="AE44" s="122">
        <v>0</v>
      </c>
      <c r="AF44" s="122">
        <v>0</v>
      </c>
      <c r="AG44" s="122">
        <v>0</v>
      </c>
      <c r="AH44" s="122">
        <v>0</v>
      </c>
      <c r="AI44" s="122">
        <v>0</v>
      </c>
      <c r="AJ44" s="122">
        <v>0</v>
      </c>
      <c r="AK44" s="122">
        <v>0</v>
      </c>
      <c r="AL44" s="122">
        <v>0</v>
      </c>
      <c r="AM44" s="122">
        <v>0</v>
      </c>
      <c r="AN44" s="122">
        <v>0</v>
      </c>
      <c r="AO44" s="122">
        <v>0</v>
      </c>
      <c r="AP44" s="122">
        <v>0</v>
      </c>
    </row>
    <row r="45" spans="1:42" x14ac:dyDescent="0.2">
      <c r="A45" s="21" t="s">
        <v>324</v>
      </c>
      <c r="B45" s="4">
        <v>0</v>
      </c>
      <c r="C45" s="122">
        <v>0</v>
      </c>
      <c r="D45" s="122">
        <v>0</v>
      </c>
      <c r="E45" s="122">
        <v>0</v>
      </c>
      <c r="F45" s="122">
        <v>0</v>
      </c>
      <c r="G45" s="122">
        <v>0</v>
      </c>
      <c r="H45" s="122">
        <v>0</v>
      </c>
      <c r="I45" s="122">
        <v>0</v>
      </c>
      <c r="J45" s="122">
        <v>0</v>
      </c>
      <c r="K45" s="122">
        <v>0</v>
      </c>
      <c r="L45" s="122">
        <v>0</v>
      </c>
      <c r="M45" s="122">
        <v>0</v>
      </c>
      <c r="N45" s="122">
        <v>0</v>
      </c>
      <c r="O45" s="122">
        <v>0</v>
      </c>
      <c r="P45" s="122">
        <v>0</v>
      </c>
      <c r="Q45" s="122">
        <v>0</v>
      </c>
      <c r="R45" s="122">
        <v>0</v>
      </c>
      <c r="S45" s="122">
        <v>0</v>
      </c>
      <c r="T45" s="122">
        <v>0</v>
      </c>
      <c r="U45" s="122">
        <v>0</v>
      </c>
      <c r="V45" s="122">
        <v>0</v>
      </c>
      <c r="W45" s="122">
        <v>0</v>
      </c>
      <c r="X45" s="122">
        <v>0</v>
      </c>
      <c r="Y45" s="122">
        <v>0</v>
      </c>
      <c r="Z45" s="122">
        <v>0</v>
      </c>
      <c r="AA45" s="122">
        <v>0</v>
      </c>
      <c r="AB45" s="122">
        <v>0</v>
      </c>
      <c r="AC45" s="122">
        <v>0</v>
      </c>
      <c r="AD45" s="122">
        <v>0</v>
      </c>
      <c r="AE45" s="122">
        <v>0</v>
      </c>
      <c r="AF45" s="122">
        <v>0</v>
      </c>
      <c r="AG45" s="122">
        <v>0</v>
      </c>
      <c r="AH45" s="122">
        <v>0</v>
      </c>
      <c r="AI45" s="122">
        <v>0</v>
      </c>
      <c r="AJ45" s="122">
        <v>0</v>
      </c>
      <c r="AK45" s="122">
        <v>0</v>
      </c>
      <c r="AL45" s="122">
        <v>0</v>
      </c>
      <c r="AM45" s="122">
        <v>0</v>
      </c>
      <c r="AN45" s="122">
        <v>0</v>
      </c>
      <c r="AO45" s="122">
        <v>0</v>
      </c>
      <c r="AP45" s="122">
        <v>0</v>
      </c>
    </row>
    <row r="46" spans="1:42" x14ac:dyDescent="0.2">
      <c r="A46" s="21" t="s">
        <v>425</v>
      </c>
      <c r="B46" s="4">
        <v>0</v>
      </c>
      <c r="C46" s="122">
        <v>0</v>
      </c>
      <c r="D46" s="122">
        <v>0</v>
      </c>
      <c r="E46" s="122">
        <v>0</v>
      </c>
      <c r="F46" s="122">
        <v>0</v>
      </c>
      <c r="G46" s="122">
        <v>0</v>
      </c>
      <c r="H46" s="122">
        <v>0</v>
      </c>
      <c r="I46" s="122">
        <v>0</v>
      </c>
      <c r="J46" s="122">
        <v>0</v>
      </c>
      <c r="K46" s="122">
        <v>0</v>
      </c>
      <c r="L46" s="122">
        <v>0</v>
      </c>
      <c r="M46" s="122">
        <v>0</v>
      </c>
      <c r="N46" s="122">
        <v>0</v>
      </c>
      <c r="O46" s="122">
        <v>0</v>
      </c>
      <c r="P46" s="122">
        <v>0</v>
      </c>
      <c r="Q46" s="122">
        <v>0</v>
      </c>
      <c r="R46" s="122">
        <v>0</v>
      </c>
      <c r="S46" s="122">
        <v>0</v>
      </c>
      <c r="T46" s="122">
        <v>0</v>
      </c>
      <c r="U46" s="122">
        <v>0</v>
      </c>
      <c r="V46" s="122">
        <v>0</v>
      </c>
      <c r="W46" s="122">
        <v>0</v>
      </c>
      <c r="X46" s="122">
        <v>0</v>
      </c>
      <c r="Y46" s="122">
        <v>0</v>
      </c>
      <c r="Z46" s="122">
        <v>0</v>
      </c>
      <c r="AA46" s="122">
        <v>0</v>
      </c>
      <c r="AB46" s="122">
        <v>0</v>
      </c>
      <c r="AC46" s="122">
        <v>0</v>
      </c>
      <c r="AD46" s="122">
        <v>0</v>
      </c>
      <c r="AE46" s="122">
        <v>0</v>
      </c>
      <c r="AF46" s="122">
        <v>0</v>
      </c>
      <c r="AG46" s="122">
        <v>0</v>
      </c>
      <c r="AH46" s="122">
        <v>0</v>
      </c>
      <c r="AI46" s="122">
        <v>0</v>
      </c>
      <c r="AJ46" s="122">
        <v>0</v>
      </c>
      <c r="AK46" s="122">
        <v>0</v>
      </c>
      <c r="AL46" s="122">
        <v>0</v>
      </c>
      <c r="AM46" s="122">
        <v>0</v>
      </c>
      <c r="AN46" s="122">
        <v>0</v>
      </c>
      <c r="AO46" s="122">
        <v>0</v>
      </c>
      <c r="AP46" s="122">
        <v>0</v>
      </c>
    </row>
    <row r="47" spans="1:42" x14ac:dyDescent="0.2">
      <c r="A47" s="21" t="s">
        <v>299</v>
      </c>
      <c r="B47" s="4">
        <v>0</v>
      </c>
      <c r="C47" s="122">
        <v>0</v>
      </c>
      <c r="D47" s="122">
        <v>0</v>
      </c>
      <c r="E47" s="122">
        <v>0</v>
      </c>
      <c r="F47" s="122">
        <v>0</v>
      </c>
      <c r="G47" s="122">
        <v>0</v>
      </c>
      <c r="H47" s="122">
        <v>0</v>
      </c>
      <c r="I47" s="122">
        <v>0</v>
      </c>
      <c r="J47" s="122">
        <v>0</v>
      </c>
      <c r="K47" s="122">
        <v>0</v>
      </c>
      <c r="L47" s="122">
        <v>0</v>
      </c>
      <c r="M47" s="122">
        <v>0</v>
      </c>
      <c r="N47" s="122">
        <v>0</v>
      </c>
      <c r="O47" s="122">
        <v>0</v>
      </c>
      <c r="P47" s="122">
        <v>0</v>
      </c>
      <c r="Q47" s="122">
        <v>0</v>
      </c>
      <c r="R47" s="122">
        <v>0</v>
      </c>
      <c r="S47" s="122">
        <v>0</v>
      </c>
      <c r="T47" s="122">
        <v>0</v>
      </c>
      <c r="U47" s="122">
        <v>0</v>
      </c>
      <c r="V47" s="122">
        <v>0</v>
      </c>
      <c r="W47" s="122">
        <v>0</v>
      </c>
      <c r="X47" s="122">
        <v>0</v>
      </c>
      <c r="Y47" s="122">
        <v>0</v>
      </c>
      <c r="Z47" s="122">
        <v>0</v>
      </c>
      <c r="AA47" s="122">
        <v>0</v>
      </c>
      <c r="AB47" s="122">
        <v>0</v>
      </c>
      <c r="AC47" s="122">
        <v>0</v>
      </c>
      <c r="AD47" s="122">
        <v>0</v>
      </c>
      <c r="AE47" s="122">
        <v>0</v>
      </c>
      <c r="AF47" s="122">
        <v>0</v>
      </c>
      <c r="AG47" s="122">
        <v>0</v>
      </c>
      <c r="AH47" s="122">
        <v>0</v>
      </c>
      <c r="AI47" s="122">
        <v>0</v>
      </c>
      <c r="AJ47" s="122">
        <v>0</v>
      </c>
      <c r="AK47" s="122">
        <v>0</v>
      </c>
      <c r="AL47" s="122">
        <v>0</v>
      </c>
      <c r="AM47" s="122">
        <v>0</v>
      </c>
      <c r="AN47" s="122">
        <v>0</v>
      </c>
      <c r="AO47" s="122">
        <v>0</v>
      </c>
      <c r="AP47" s="122">
        <v>0</v>
      </c>
    </row>
    <row r="48" spans="1:42" x14ac:dyDescent="0.2">
      <c r="A48" s="89" t="s">
        <v>326</v>
      </c>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row>
    <row r="49" spans="1:42" x14ac:dyDescent="0.2">
      <c r="A49" s="21" t="s">
        <v>321</v>
      </c>
      <c r="B49" s="4">
        <f t="array" ref="B49:AP52">Inputs!C168:AQ172</f>
        <v>0</v>
      </c>
      <c r="C49" s="122">
        <v>0</v>
      </c>
      <c r="D49" s="122">
        <v>0</v>
      </c>
      <c r="E49" s="122">
        <v>0</v>
      </c>
      <c r="F49" s="122">
        <v>0</v>
      </c>
      <c r="G49" s="122">
        <v>0</v>
      </c>
      <c r="H49" s="122">
        <v>0</v>
      </c>
      <c r="I49" s="122">
        <v>0</v>
      </c>
      <c r="J49" s="122">
        <v>0</v>
      </c>
      <c r="K49" s="122">
        <v>0</v>
      </c>
      <c r="L49" s="122">
        <v>0</v>
      </c>
      <c r="M49" s="122">
        <v>0</v>
      </c>
      <c r="N49" s="122">
        <v>0</v>
      </c>
      <c r="O49" s="122">
        <v>0</v>
      </c>
      <c r="P49" s="122">
        <v>0</v>
      </c>
      <c r="Q49" s="122">
        <v>0</v>
      </c>
      <c r="R49" s="122">
        <v>0</v>
      </c>
      <c r="S49" s="122">
        <v>0</v>
      </c>
      <c r="T49" s="122">
        <v>0</v>
      </c>
      <c r="U49" s="122">
        <v>0</v>
      </c>
      <c r="V49" s="122">
        <v>0</v>
      </c>
      <c r="W49" s="122">
        <v>0</v>
      </c>
      <c r="X49" s="122">
        <v>0</v>
      </c>
      <c r="Y49" s="122">
        <v>0</v>
      </c>
      <c r="Z49" s="122">
        <v>0</v>
      </c>
      <c r="AA49" s="122">
        <v>0</v>
      </c>
      <c r="AB49" s="122">
        <v>0</v>
      </c>
      <c r="AC49" s="122">
        <v>0</v>
      </c>
      <c r="AD49" s="122">
        <v>0</v>
      </c>
      <c r="AE49" s="122">
        <v>0</v>
      </c>
      <c r="AF49" s="122">
        <v>0</v>
      </c>
      <c r="AG49" s="122">
        <v>0</v>
      </c>
      <c r="AH49" s="122">
        <v>0</v>
      </c>
      <c r="AI49" s="122">
        <v>0</v>
      </c>
      <c r="AJ49" s="122">
        <v>0</v>
      </c>
      <c r="AK49" s="122">
        <v>0</v>
      </c>
      <c r="AL49" s="122">
        <v>0</v>
      </c>
      <c r="AM49" s="122">
        <v>0</v>
      </c>
      <c r="AN49" s="122">
        <v>0</v>
      </c>
      <c r="AO49" s="122">
        <v>0</v>
      </c>
      <c r="AP49" s="122">
        <v>0</v>
      </c>
    </row>
    <row r="50" spans="1:42" x14ac:dyDescent="0.2">
      <c r="A50" s="21" t="s">
        <v>322</v>
      </c>
      <c r="B50" s="4">
        <v>0</v>
      </c>
      <c r="C50" s="122">
        <v>0</v>
      </c>
      <c r="D50" s="122">
        <v>0</v>
      </c>
      <c r="E50" s="122">
        <v>0</v>
      </c>
      <c r="F50" s="122">
        <v>0</v>
      </c>
      <c r="G50" s="122">
        <v>0</v>
      </c>
      <c r="H50" s="122">
        <v>0</v>
      </c>
      <c r="I50" s="122">
        <v>0</v>
      </c>
      <c r="J50" s="122">
        <v>0</v>
      </c>
      <c r="K50" s="122">
        <v>0</v>
      </c>
      <c r="L50" s="122">
        <v>0</v>
      </c>
      <c r="M50" s="122">
        <v>0</v>
      </c>
      <c r="N50" s="122">
        <v>0</v>
      </c>
      <c r="O50" s="122">
        <v>0</v>
      </c>
      <c r="P50" s="122">
        <v>0</v>
      </c>
      <c r="Q50" s="122">
        <v>0</v>
      </c>
      <c r="R50" s="122">
        <v>0</v>
      </c>
      <c r="S50" s="122">
        <v>0</v>
      </c>
      <c r="T50" s="122">
        <v>0</v>
      </c>
      <c r="U50" s="122">
        <v>0</v>
      </c>
      <c r="V50" s="122">
        <v>0</v>
      </c>
      <c r="W50" s="122">
        <v>0</v>
      </c>
      <c r="X50" s="122">
        <v>0</v>
      </c>
      <c r="Y50" s="122">
        <v>0</v>
      </c>
      <c r="Z50" s="122">
        <v>0</v>
      </c>
      <c r="AA50" s="122">
        <v>0</v>
      </c>
      <c r="AB50" s="122">
        <v>0</v>
      </c>
      <c r="AC50" s="122">
        <v>0</v>
      </c>
      <c r="AD50" s="122">
        <v>0</v>
      </c>
      <c r="AE50" s="122">
        <v>0</v>
      </c>
      <c r="AF50" s="122">
        <v>0</v>
      </c>
      <c r="AG50" s="122">
        <v>0</v>
      </c>
      <c r="AH50" s="122">
        <v>0</v>
      </c>
      <c r="AI50" s="122">
        <v>0</v>
      </c>
      <c r="AJ50" s="122">
        <v>0</v>
      </c>
      <c r="AK50" s="122">
        <v>0</v>
      </c>
      <c r="AL50" s="122">
        <v>0</v>
      </c>
      <c r="AM50" s="122">
        <v>0</v>
      </c>
      <c r="AN50" s="122">
        <v>0</v>
      </c>
      <c r="AO50" s="122">
        <v>0</v>
      </c>
      <c r="AP50" s="122">
        <v>0</v>
      </c>
    </row>
    <row r="51" spans="1:42" x14ac:dyDescent="0.2">
      <c r="A51" s="21" t="s">
        <v>325</v>
      </c>
      <c r="B51" s="4">
        <v>0</v>
      </c>
      <c r="C51" s="122">
        <v>0</v>
      </c>
      <c r="D51" s="122">
        <v>0</v>
      </c>
      <c r="E51" s="122">
        <v>0</v>
      </c>
      <c r="F51" s="122">
        <v>0</v>
      </c>
      <c r="G51" s="122">
        <v>0</v>
      </c>
      <c r="H51" s="122">
        <v>0</v>
      </c>
      <c r="I51" s="122">
        <v>0</v>
      </c>
      <c r="J51" s="122">
        <v>0</v>
      </c>
      <c r="K51" s="122">
        <v>0</v>
      </c>
      <c r="L51" s="122">
        <v>0</v>
      </c>
      <c r="M51" s="122">
        <v>0</v>
      </c>
      <c r="N51" s="122">
        <v>0</v>
      </c>
      <c r="O51" s="122">
        <v>0</v>
      </c>
      <c r="P51" s="122">
        <v>0</v>
      </c>
      <c r="Q51" s="122">
        <v>0</v>
      </c>
      <c r="R51" s="122">
        <v>0</v>
      </c>
      <c r="S51" s="122">
        <v>0</v>
      </c>
      <c r="T51" s="122">
        <v>0</v>
      </c>
      <c r="U51" s="122">
        <v>0</v>
      </c>
      <c r="V51" s="122">
        <v>0</v>
      </c>
      <c r="W51" s="122">
        <v>0</v>
      </c>
      <c r="X51" s="122">
        <v>0</v>
      </c>
      <c r="Y51" s="122">
        <v>0</v>
      </c>
      <c r="Z51" s="122">
        <v>0</v>
      </c>
      <c r="AA51" s="122">
        <v>0</v>
      </c>
      <c r="AB51" s="122">
        <v>0</v>
      </c>
      <c r="AC51" s="122">
        <v>0</v>
      </c>
      <c r="AD51" s="122">
        <v>0</v>
      </c>
      <c r="AE51" s="122">
        <v>0</v>
      </c>
      <c r="AF51" s="122">
        <v>0</v>
      </c>
      <c r="AG51" s="122">
        <v>0</v>
      </c>
      <c r="AH51" s="122">
        <v>0</v>
      </c>
      <c r="AI51" s="122">
        <v>0</v>
      </c>
      <c r="AJ51" s="122">
        <v>0</v>
      </c>
      <c r="AK51" s="122">
        <v>0</v>
      </c>
      <c r="AL51" s="122">
        <v>0</v>
      </c>
      <c r="AM51" s="122">
        <v>0</v>
      </c>
      <c r="AN51" s="122">
        <v>0</v>
      </c>
      <c r="AO51" s="122">
        <v>0</v>
      </c>
      <c r="AP51" s="122">
        <v>0</v>
      </c>
    </row>
    <row r="52" spans="1:42" x14ac:dyDescent="0.2">
      <c r="A52" s="21" t="s">
        <v>329</v>
      </c>
      <c r="B52" s="4">
        <v>0</v>
      </c>
      <c r="C52" s="122">
        <v>0</v>
      </c>
      <c r="D52" s="122">
        <v>0</v>
      </c>
      <c r="E52" s="122">
        <v>0</v>
      </c>
      <c r="F52" s="122">
        <v>0</v>
      </c>
      <c r="G52" s="122">
        <v>0</v>
      </c>
      <c r="H52" s="122">
        <v>0</v>
      </c>
      <c r="I52" s="122">
        <v>0</v>
      </c>
      <c r="J52" s="122">
        <v>0</v>
      </c>
      <c r="K52" s="122">
        <v>0</v>
      </c>
      <c r="L52" s="122">
        <v>0</v>
      </c>
      <c r="M52" s="122">
        <v>0</v>
      </c>
      <c r="N52" s="122">
        <v>0</v>
      </c>
      <c r="O52" s="122">
        <v>0</v>
      </c>
      <c r="P52" s="122">
        <v>0</v>
      </c>
      <c r="Q52" s="122">
        <v>0</v>
      </c>
      <c r="R52" s="122">
        <v>0</v>
      </c>
      <c r="S52" s="122">
        <v>0</v>
      </c>
      <c r="T52" s="122">
        <v>0</v>
      </c>
      <c r="U52" s="122">
        <v>0</v>
      </c>
      <c r="V52" s="122">
        <v>0</v>
      </c>
      <c r="W52" s="122">
        <v>0</v>
      </c>
      <c r="X52" s="122">
        <v>0</v>
      </c>
      <c r="Y52" s="122">
        <v>0</v>
      </c>
      <c r="Z52" s="122">
        <v>0</v>
      </c>
      <c r="AA52" s="122">
        <v>0</v>
      </c>
      <c r="AB52" s="122">
        <v>0</v>
      </c>
      <c r="AC52" s="122">
        <v>0</v>
      </c>
      <c r="AD52" s="122">
        <v>0</v>
      </c>
      <c r="AE52" s="122">
        <v>0</v>
      </c>
      <c r="AF52" s="122">
        <v>0</v>
      </c>
      <c r="AG52" s="122">
        <v>0</v>
      </c>
      <c r="AH52" s="122">
        <v>0</v>
      </c>
      <c r="AI52" s="122">
        <v>0</v>
      </c>
      <c r="AJ52" s="122">
        <v>0</v>
      </c>
      <c r="AK52" s="122">
        <v>0</v>
      </c>
      <c r="AL52" s="122">
        <v>0</v>
      </c>
      <c r="AM52" s="122">
        <v>0</v>
      </c>
      <c r="AN52" s="122">
        <v>0</v>
      </c>
      <c r="AO52" s="122">
        <v>0</v>
      </c>
      <c r="AP52" s="122">
        <v>0</v>
      </c>
    </row>
    <row r="53" spans="1:42" x14ac:dyDescent="0.2">
      <c r="A53" s="89" t="s">
        <v>328</v>
      </c>
      <c r="B53" s="4">
        <f t="array" ref="B53:AP55">Inputs!C174:AQ176</f>
        <v>0</v>
      </c>
      <c r="C53" s="122">
        <v>0</v>
      </c>
      <c r="D53" s="122">
        <v>0</v>
      </c>
      <c r="E53" s="122">
        <v>0</v>
      </c>
      <c r="F53" s="122">
        <v>0</v>
      </c>
      <c r="G53" s="122">
        <v>0</v>
      </c>
      <c r="H53" s="122">
        <v>0</v>
      </c>
      <c r="I53" s="122">
        <v>0</v>
      </c>
      <c r="J53" s="122">
        <v>0</v>
      </c>
      <c r="K53" s="122">
        <v>0</v>
      </c>
      <c r="L53" s="122">
        <v>0</v>
      </c>
      <c r="M53" s="122">
        <v>0</v>
      </c>
      <c r="N53" s="122">
        <v>0</v>
      </c>
      <c r="O53" s="122">
        <v>0</v>
      </c>
      <c r="P53" s="122">
        <v>0</v>
      </c>
      <c r="Q53" s="122">
        <v>0</v>
      </c>
      <c r="R53" s="122">
        <v>0</v>
      </c>
      <c r="S53" s="122">
        <v>0</v>
      </c>
      <c r="T53" s="122">
        <v>0</v>
      </c>
      <c r="U53" s="122">
        <v>0</v>
      </c>
      <c r="V53" s="122">
        <v>0</v>
      </c>
      <c r="W53" s="122">
        <v>0</v>
      </c>
      <c r="X53" s="122">
        <v>0</v>
      </c>
      <c r="Y53" s="122">
        <v>0</v>
      </c>
      <c r="Z53" s="122">
        <v>0</v>
      </c>
      <c r="AA53" s="122">
        <v>0</v>
      </c>
      <c r="AB53" s="122">
        <v>0</v>
      </c>
      <c r="AC53" s="122">
        <v>0</v>
      </c>
      <c r="AD53" s="122">
        <v>0</v>
      </c>
      <c r="AE53" s="122">
        <v>0</v>
      </c>
      <c r="AF53" s="122">
        <v>0</v>
      </c>
      <c r="AG53" s="122">
        <v>0</v>
      </c>
      <c r="AH53" s="122">
        <v>0</v>
      </c>
      <c r="AI53" s="122">
        <v>0</v>
      </c>
      <c r="AJ53" s="122">
        <v>0</v>
      </c>
      <c r="AK53" s="122">
        <v>0</v>
      </c>
      <c r="AL53" s="122">
        <v>0</v>
      </c>
      <c r="AM53" s="122">
        <v>0</v>
      </c>
      <c r="AN53" s="122">
        <v>0</v>
      </c>
      <c r="AO53" s="122">
        <v>0</v>
      </c>
      <c r="AP53" s="122">
        <v>0</v>
      </c>
    </row>
    <row r="54" spans="1:42" x14ac:dyDescent="0.2">
      <c r="A54" s="89" t="s">
        <v>224</v>
      </c>
      <c r="B54" s="4">
        <v>0</v>
      </c>
      <c r="C54" s="122">
        <v>0</v>
      </c>
      <c r="D54" s="122">
        <v>0</v>
      </c>
      <c r="E54" s="122">
        <v>0</v>
      </c>
      <c r="F54" s="122">
        <v>0</v>
      </c>
      <c r="G54" s="122">
        <v>0</v>
      </c>
      <c r="H54" s="122">
        <v>0</v>
      </c>
      <c r="I54" s="122">
        <v>0</v>
      </c>
      <c r="J54" s="122">
        <v>0</v>
      </c>
      <c r="K54" s="122">
        <v>0</v>
      </c>
      <c r="L54" s="122">
        <v>0</v>
      </c>
      <c r="M54" s="122">
        <v>0</v>
      </c>
      <c r="N54" s="122">
        <v>0</v>
      </c>
      <c r="O54" s="122">
        <v>0</v>
      </c>
      <c r="P54" s="122">
        <v>0</v>
      </c>
      <c r="Q54" s="122">
        <v>0</v>
      </c>
      <c r="R54" s="122">
        <v>0</v>
      </c>
      <c r="S54" s="122">
        <v>0</v>
      </c>
      <c r="T54" s="122">
        <v>0</v>
      </c>
      <c r="U54" s="122">
        <v>0</v>
      </c>
      <c r="V54" s="122">
        <v>0</v>
      </c>
      <c r="W54" s="122">
        <v>0</v>
      </c>
      <c r="X54" s="122">
        <v>0</v>
      </c>
      <c r="Y54" s="122">
        <v>0</v>
      </c>
      <c r="Z54" s="122">
        <v>0</v>
      </c>
      <c r="AA54" s="122">
        <v>0</v>
      </c>
      <c r="AB54" s="122">
        <v>0</v>
      </c>
      <c r="AC54" s="122">
        <v>0</v>
      </c>
      <c r="AD54" s="122">
        <v>0</v>
      </c>
      <c r="AE54" s="122">
        <v>0</v>
      </c>
      <c r="AF54" s="122">
        <v>0</v>
      </c>
      <c r="AG54" s="122">
        <v>0</v>
      </c>
      <c r="AH54" s="122">
        <v>0</v>
      </c>
      <c r="AI54" s="122">
        <v>0</v>
      </c>
      <c r="AJ54" s="122">
        <v>0</v>
      </c>
      <c r="AK54" s="122">
        <v>0</v>
      </c>
      <c r="AL54" s="122">
        <v>0</v>
      </c>
      <c r="AM54" s="122">
        <v>0</v>
      </c>
      <c r="AN54" s="122">
        <v>0</v>
      </c>
      <c r="AO54" s="122">
        <v>0</v>
      </c>
      <c r="AP54" s="122">
        <v>0</v>
      </c>
    </row>
    <row r="55" spans="1:42" x14ac:dyDescent="0.2">
      <c r="A55" s="89" t="s">
        <v>225</v>
      </c>
      <c r="B55" s="4">
        <v>0</v>
      </c>
      <c r="C55" s="122">
        <v>0</v>
      </c>
      <c r="D55" s="122">
        <v>0</v>
      </c>
      <c r="E55" s="122">
        <v>0</v>
      </c>
      <c r="F55" s="122">
        <v>0</v>
      </c>
      <c r="G55" s="122">
        <v>0</v>
      </c>
      <c r="H55" s="122">
        <v>0</v>
      </c>
      <c r="I55" s="122">
        <v>0</v>
      </c>
      <c r="J55" s="122">
        <v>0</v>
      </c>
      <c r="K55" s="122">
        <v>0</v>
      </c>
      <c r="L55" s="122">
        <v>0</v>
      </c>
      <c r="M55" s="122">
        <v>0</v>
      </c>
      <c r="N55" s="122">
        <v>0</v>
      </c>
      <c r="O55" s="122">
        <v>0</v>
      </c>
      <c r="P55" s="122">
        <v>0</v>
      </c>
      <c r="Q55" s="122">
        <v>0</v>
      </c>
      <c r="R55" s="122">
        <v>0</v>
      </c>
      <c r="S55" s="122">
        <v>0</v>
      </c>
      <c r="T55" s="122">
        <v>0</v>
      </c>
      <c r="U55" s="122">
        <v>0</v>
      </c>
      <c r="V55" s="122">
        <v>0</v>
      </c>
      <c r="W55" s="122">
        <v>0</v>
      </c>
      <c r="X55" s="122">
        <v>0</v>
      </c>
      <c r="Y55" s="122">
        <v>0</v>
      </c>
      <c r="Z55" s="122">
        <v>0</v>
      </c>
      <c r="AA55" s="122">
        <v>0</v>
      </c>
      <c r="AB55" s="122">
        <v>0</v>
      </c>
      <c r="AC55" s="122">
        <v>0</v>
      </c>
      <c r="AD55" s="122">
        <v>0</v>
      </c>
      <c r="AE55" s="122">
        <v>0</v>
      </c>
      <c r="AF55" s="122">
        <v>0</v>
      </c>
      <c r="AG55" s="122">
        <v>0</v>
      </c>
      <c r="AH55" s="122">
        <v>0</v>
      </c>
      <c r="AI55" s="122">
        <v>0</v>
      </c>
      <c r="AJ55" s="122">
        <v>0</v>
      </c>
      <c r="AK55" s="122">
        <v>0</v>
      </c>
      <c r="AL55" s="122">
        <v>0</v>
      </c>
      <c r="AM55" s="122">
        <v>0</v>
      </c>
      <c r="AN55" s="122">
        <v>0</v>
      </c>
      <c r="AO55" s="122">
        <v>0</v>
      </c>
      <c r="AP55" s="122">
        <v>0</v>
      </c>
    </row>
    <row r="56" spans="1:42" x14ac:dyDescent="0.2">
      <c r="A56" s="89" t="s">
        <v>430</v>
      </c>
      <c r="B56" s="4">
        <f t="array" ref="B56:AP56">Inputs!C178:AQ178</f>
        <v>0</v>
      </c>
      <c r="C56" s="122">
        <v>0</v>
      </c>
      <c r="D56" s="122">
        <v>0</v>
      </c>
      <c r="E56" s="122">
        <v>0</v>
      </c>
      <c r="F56" s="122">
        <v>0</v>
      </c>
      <c r="G56" s="122">
        <v>0</v>
      </c>
      <c r="H56" s="122">
        <v>0</v>
      </c>
      <c r="I56" s="122">
        <v>0</v>
      </c>
      <c r="J56" s="122">
        <v>0</v>
      </c>
      <c r="K56" s="122">
        <v>0</v>
      </c>
      <c r="L56" s="122">
        <v>0</v>
      </c>
      <c r="M56" s="122">
        <v>0</v>
      </c>
      <c r="N56" s="122">
        <v>0</v>
      </c>
      <c r="O56" s="122">
        <v>0</v>
      </c>
      <c r="P56" s="122">
        <v>0</v>
      </c>
      <c r="Q56" s="122">
        <v>0</v>
      </c>
      <c r="R56" s="122">
        <v>0</v>
      </c>
      <c r="S56" s="122">
        <v>0</v>
      </c>
      <c r="T56" s="122">
        <v>0</v>
      </c>
      <c r="U56" s="122">
        <v>0</v>
      </c>
      <c r="V56" s="122">
        <v>0</v>
      </c>
      <c r="W56" s="122">
        <v>0</v>
      </c>
      <c r="X56" s="122">
        <v>0</v>
      </c>
      <c r="Y56" s="122">
        <v>0</v>
      </c>
      <c r="Z56" s="122">
        <v>0</v>
      </c>
      <c r="AA56" s="122">
        <v>0</v>
      </c>
      <c r="AB56" s="122">
        <v>0</v>
      </c>
      <c r="AC56" s="122">
        <v>0</v>
      </c>
      <c r="AD56" s="122">
        <v>0</v>
      </c>
      <c r="AE56" s="122">
        <v>0</v>
      </c>
      <c r="AF56" s="122">
        <v>0</v>
      </c>
      <c r="AG56" s="122">
        <v>0</v>
      </c>
      <c r="AH56" s="122">
        <v>0</v>
      </c>
      <c r="AI56" s="122">
        <v>0</v>
      </c>
      <c r="AJ56" s="122">
        <v>0</v>
      </c>
      <c r="AK56" s="122">
        <v>0</v>
      </c>
      <c r="AL56" s="122">
        <v>0</v>
      </c>
      <c r="AM56" s="122">
        <v>0</v>
      </c>
      <c r="AN56" s="122">
        <v>0</v>
      </c>
      <c r="AO56" s="122">
        <v>0</v>
      </c>
      <c r="AP56" s="122">
        <v>0</v>
      </c>
    </row>
    <row r="57" spans="1:42" x14ac:dyDescent="0.2">
      <c r="A57" s="18" t="s">
        <v>355</v>
      </c>
      <c r="C57" s="122">
        <f>IF(C$2&lt;=analysis_period,IF(om_land_lease="n/a",Inputs!D$180*total_land_area,om_land_lease*total_land_area*(1+inflation_rate/100+om_land_lease_escal/100)^B$2),0)</f>
        <v>0</v>
      </c>
      <c r="D57" s="122">
        <f>IF(D$2&lt;=analysis_period,IF(om_land_lease="n/a",Inputs!E$180*total_land_area,om_land_lease*total_land_area*(1+inflation_rate/100+om_land_lease_escal/100)^C$2),0)</f>
        <v>0</v>
      </c>
      <c r="E57" s="122">
        <f>IF(E$2&lt;=analysis_period,IF(om_land_lease="n/a",Inputs!F$180*total_land_area,om_land_lease*total_land_area*(1+inflation_rate/100+om_land_lease_escal/100)^D$2),0)</f>
        <v>0</v>
      </c>
      <c r="F57" s="122">
        <f>IF(F$2&lt;=analysis_period,IF(om_land_lease="n/a",Inputs!G$180*total_land_area,om_land_lease*total_land_area*(1+inflation_rate/100+om_land_lease_escal/100)^E$2),0)</f>
        <v>0</v>
      </c>
      <c r="G57" s="122">
        <f>IF(G$2&lt;=analysis_period,IF(om_land_lease="n/a",Inputs!H$180*total_land_area,om_land_lease*total_land_area*(1+inflation_rate/100+om_land_lease_escal/100)^F$2),0)</f>
        <v>0</v>
      </c>
      <c r="H57" s="122">
        <f>IF(H$2&lt;=analysis_period,IF(om_land_lease="n/a",Inputs!I$180*total_land_area,om_land_lease*total_land_area*(1+inflation_rate/100+om_land_lease_escal/100)^G$2),0)</f>
        <v>0</v>
      </c>
      <c r="I57" s="122">
        <f>IF(I$2&lt;=analysis_period,IF(om_land_lease="n/a",Inputs!J$180*total_land_area,om_land_lease*total_land_area*(1+inflation_rate/100+om_land_lease_escal/100)^H$2),0)</f>
        <v>0</v>
      </c>
      <c r="J57" s="122">
        <f>IF(J$2&lt;=analysis_period,IF(om_land_lease="n/a",Inputs!K$180*total_land_area,om_land_lease*total_land_area*(1+inflation_rate/100+om_land_lease_escal/100)^I$2),0)</f>
        <v>0</v>
      </c>
      <c r="K57" s="122">
        <f>IF(K$2&lt;=analysis_period,IF(om_land_lease="n/a",Inputs!L$180*total_land_area,om_land_lease*total_land_area*(1+inflation_rate/100+om_land_lease_escal/100)^J$2),0)</f>
        <v>0</v>
      </c>
      <c r="L57" s="122">
        <f>IF(L$2&lt;=analysis_period,IF(om_land_lease="n/a",Inputs!M$180*total_land_area,om_land_lease*total_land_area*(1+inflation_rate/100+om_land_lease_escal/100)^K$2),0)</f>
        <v>0</v>
      </c>
      <c r="M57" s="122">
        <f>IF(M$2&lt;=analysis_period,IF(om_land_lease="n/a",Inputs!N$180*total_land_area,om_land_lease*total_land_area*(1+inflation_rate/100+om_land_lease_escal/100)^L$2),0)</f>
        <v>0</v>
      </c>
      <c r="N57" s="122">
        <f>IF(N$2&lt;=analysis_period,IF(om_land_lease="n/a",Inputs!O$180*total_land_area,om_land_lease*total_land_area*(1+inflation_rate/100+om_land_lease_escal/100)^M$2),0)</f>
        <v>0</v>
      </c>
      <c r="O57" s="122">
        <f>IF(O$2&lt;=analysis_period,IF(om_land_lease="n/a",Inputs!P$180*total_land_area,om_land_lease*total_land_area*(1+inflation_rate/100+om_land_lease_escal/100)^N$2),0)</f>
        <v>0</v>
      </c>
      <c r="P57" s="122">
        <f>IF(P$2&lt;=analysis_period,IF(om_land_lease="n/a",Inputs!Q$180*total_land_area,om_land_lease*total_land_area*(1+inflation_rate/100+om_land_lease_escal/100)^O$2),0)</f>
        <v>0</v>
      </c>
      <c r="Q57" s="122">
        <f>IF(Q$2&lt;=analysis_period,IF(om_land_lease="n/a",Inputs!R$180*total_land_area,om_land_lease*total_land_area*(1+inflation_rate/100+om_land_lease_escal/100)^P$2),0)</f>
        <v>0</v>
      </c>
      <c r="R57" s="122">
        <f>IF(R$2&lt;=analysis_period,IF(om_land_lease="n/a",Inputs!S$180*total_land_area,om_land_lease*total_land_area*(1+inflation_rate/100+om_land_lease_escal/100)^Q$2),0)</f>
        <v>0</v>
      </c>
      <c r="S57" s="122">
        <f>IF(S$2&lt;=analysis_period,IF(om_land_lease="n/a",Inputs!T$180*total_land_area,om_land_lease*total_land_area*(1+inflation_rate/100+om_land_lease_escal/100)^R$2),0)</f>
        <v>0</v>
      </c>
      <c r="T57" s="122">
        <f>IF(T$2&lt;=analysis_period,IF(om_land_lease="n/a",Inputs!U$180*total_land_area,om_land_lease*total_land_area*(1+inflation_rate/100+om_land_lease_escal/100)^S$2),0)</f>
        <v>0</v>
      </c>
      <c r="U57" s="122">
        <f>IF(U$2&lt;=analysis_period,IF(om_land_lease="n/a",Inputs!V$180*total_land_area,om_land_lease*total_land_area*(1+inflation_rate/100+om_land_lease_escal/100)^T$2),0)</f>
        <v>0</v>
      </c>
      <c r="V57" s="122">
        <f>IF(V$2&lt;=analysis_period,IF(om_land_lease="n/a",Inputs!W$180*total_land_area,om_land_lease*total_land_area*(1+inflation_rate/100+om_land_lease_escal/100)^U$2),0)</f>
        <v>0</v>
      </c>
      <c r="W57" s="122">
        <f>IF(W$2&lt;=analysis_period,IF(om_land_lease="n/a",Inputs!X$180*total_land_area,om_land_lease*total_land_area*(1+inflation_rate/100+om_land_lease_escal/100)^V$2),0)</f>
        <v>0</v>
      </c>
      <c r="X57" s="122">
        <f>IF(X$2&lt;=analysis_period,IF(om_land_lease="n/a",Inputs!Y$180*total_land_area,om_land_lease*total_land_area*(1+inflation_rate/100+om_land_lease_escal/100)^W$2),0)</f>
        <v>0</v>
      </c>
      <c r="Y57" s="122">
        <f>IF(Y$2&lt;=analysis_period,IF(om_land_lease="n/a",Inputs!Z$180*total_land_area,om_land_lease*total_land_area*(1+inflation_rate/100+om_land_lease_escal/100)^X$2),0)</f>
        <v>0</v>
      </c>
      <c r="Z57" s="122">
        <f>IF(Z$2&lt;=analysis_period,IF(om_land_lease="n/a",Inputs!AA$180*total_land_area,om_land_lease*total_land_area*(1+inflation_rate/100+om_land_lease_escal/100)^Y$2),0)</f>
        <v>0</v>
      </c>
      <c r="AA57" s="122">
        <f>IF(AA$2&lt;=analysis_period,IF(om_land_lease="n/a",Inputs!AB$180*total_land_area,om_land_lease*total_land_area*(1+inflation_rate/100+om_land_lease_escal/100)^Z$2),0)</f>
        <v>0</v>
      </c>
      <c r="AB57" s="122">
        <f>IF(AB$2&lt;=analysis_period,IF(om_land_lease="n/a",Inputs!AC$180*total_land_area,om_land_lease*total_land_area*(1+inflation_rate/100+om_land_lease_escal/100)^AA$2),0)</f>
        <v>0</v>
      </c>
      <c r="AC57" s="122">
        <f>IF(AC$2&lt;=analysis_period,IF(om_land_lease="n/a",Inputs!AD$180*total_land_area,om_land_lease*total_land_area*(1+inflation_rate/100+om_land_lease_escal/100)^AB$2),0)</f>
        <v>0</v>
      </c>
      <c r="AD57" s="122">
        <f>IF(AD$2&lt;=analysis_period,IF(om_land_lease="n/a",Inputs!AE$180*total_land_area,om_land_lease*total_land_area*(1+inflation_rate/100+om_land_lease_escal/100)^AC$2),0)</f>
        <v>0</v>
      </c>
      <c r="AE57" s="122">
        <f>IF(AE$2&lt;=analysis_period,IF(om_land_lease="n/a",Inputs!AF$180*total_land_area,om_land_lease*total_land_area*(1+inflation_rate/100+om_land_lease_escal/100)^AD$2),0)</f>
        <v>0</v>
      </c>
      <c r="AF57" s="122">
        <f>IF(AF$2&lt;=analysis_period,IF(om_land_lease="n/a",Inputs!AG$180*total_land_area,om_land_lease*total_land_area*(1+inflation_rate/100+om_land_lease_escal/100)^AE$2),0)</f>
        <v>0</v>
      </c>
      <c r="AG57" s="122">
        <f>IF(AG$2&lt;=analysis_period,IF(om_land_lease="n/a",Inputs!AH$180*total_land_area,om_land_lease*total_land_area*(1+inflation_rate/100+om_land_lease_escal/100)^AF$2),0)</f>
        <v>0</v>
      </c>
      <c r="AH57" s="122">
        <f>IF(AH$2&lt;=analysis_period,IF(om_land_lease="n/a",Inputs!AI$180*total_land_area,om_land_lease*total_land_area*(1+inflation_rate/100+om_land_lease_escal/100)^AG$2),0)</f>
        <v>0</v>
      </c>
      <c r="AI57" s="122">
        <f>IF(AI$2&lt;=analysis_period,IF(om_land_lease="n/a",Inputs!AJ$180*total_land_area,om_land_lease*total_land_area*(1+inflation_rate/100+om_land_lease_escal/100)^AH$2),0)</f>
        <v>0</v>
      </c>
      <c r="AJ57" s="122">
        <f>IF(AJ$2&lt;=analysis_period,IF(om_land_lease="n/a",Inputs!AK$180*total_land_area,om_land_lease*total_land_area*(1+inflation_rate/100+om_land_lease_escal/100)^AI$2),0)</f>
        <v>0</v>
      </c>
      <c r="AK57" s="122">
        <f>IF(AK$2&lt;=analysis_period,IF(om_land_lease="n/a",Inputs!AL$180*total_land_area,om_land_lease*total_land_area*(1+inflation_rate/100+om_land_lease_escal/100)^AJ$2),0)</f>
        <v>0</v>
      </c>
      <c r="AL57" s="122">
        <f>IF(AL$2&lt;=analysis_period,IF(om_land_lease="n/a",Inputs!AM$180*total_land_area,om_land_lease*total_land_area*(1+inflation_rate/100+om_land_lease_escal/100)^AK$2),0)</f>
        <v>0</v>
      </c>
      <c r="AM57" s="122">
        <f>IF(AM$2&lt;=analysis_period,IF(om_land_lease="n/a",Inputs!AN$180*total_land_area,om_land_lease*total_land_area*(1+inflation_rate/100+om_land_lease_escal/100)^AL$2),0)</f>
        <v>0</v>
      </c>
      <c r="AN57" s="122">
        <f>IF(AN$2&lt;=analysis_period,IF(om_land_lease="n/a",Inputs!AO$180*total_land_area,om_land_lease*total_land_area*(1+inflation_rate/100+om_land_lease_escal/100)^AM$2),0)</f>
        <v>0</v>
      </c>
      <c r="AO57" s="122">
        <f>IF(AO$2&lt;=analysis_period,IF(om_land_lease="n/a",Inputs!AP$180*total_land_area,om_land_lease*total_land_area*(1+inflation_rate/100+om_land_lease_escal/100)^AN$2),0)</f>
        <v>0</v>
      </c>
      <c r="AP57" s="122">
        <f>IF(AP$2&lt;=analysis_period,IF(om_land_lease="n/a",Inputs!AQ$180*total_land_area,om_land_lease*total_land_area*(1+inflation_rate/100+om_land_lease_escal/100)^AO$2),0)</f>
        <v>0</v>
      </c>
    </row>
    <row r="58" spans="1:42" x14ac:dyDescent="0.2">
      <c r="A58" s="18" t="s">
        <v>0</v>
      </c>
      <c r="C58" s="122">
        <f t="shared" ref="C58:AP58" si="20">C29*property_tax_rate/100</f>
        <v>0</v>
      </c>
      <c r="D58" s="122">
        <f t="shared" si="20"/>
        <v>0</v>
      </c>
      <c r="E58" s="122">
        <f t="shared" si="20"/>
        <v>0</v>
      </c>
      <c r="F58" s="122">
        <f t="shared" si="20"/>
        <v>0</v>
      </c>
      <c r="G58" s="122">
        <f t="shared" si="20"/>
        <v>0</v>
      </c>
      <c r="H58" s="122">
        <f t="shared" si="20"/>
        <v>0</v>
      </c>
      <c r="I58" s="122">
        <f t="shared" si="20"/>
        <v>0</v>
      </c>
      <c r="J58" s="122">
        <f t="shared" si="20"/>
        <v>0</v>
      </c>
      <c r="K58" s="122">
        <f t="shared" si="20"/>
        <v>0</v>
      </c>
      <c r="L58" s="122">
        <f t="shared" si="20"/>
        <v>0</v>
      </c>
      <c r="M58" s="122">
        <f t="shared" si="20"/>
        <v>0</v>
      </c>
      <c r="N58" s="122">
        <f t="shared" si="20"/>
        <v>0</v>
      </c>
      <c r="O58" s="122">
        <f t="shared" si="20"/>
        <v>0</v>
      </c>
      <c r="P58" s="122">
        <f t="shared" si="20"/>
        <v>0</v>
      </c>
      <c r="Q58" s="122">
        <f t="shared" si="20"/>
        <v>0</v>
      </c>
      <c r="R58" s="122">
        <f t="shared" si="20"/>
        <v>0</v>
      </c>
      <c r="S58" s="122">
        <f t="shared" si="20"/>
        <v>0</v>
      </c>
      <c r="T58" s="122">
        <f t="shared" si="20"/>
        <v>0</v>
      </c>
      <c r="U58" s="122">
        <f t="shared" si="20"/>
        <v>0</v>
      </c>
      <c r="V58" s="122">
        <f t="shared" si="20"/>
        <v>0</v>
      </c>
      <c r="W58" s="122">
        <f t="shared" si="20"/>
        <v>0</v>
      </c>
      <c r="X58" s="122">
        <f t="shared" si="20"/>
        <v>0</v>
      </c>
      <c r="Y58" s="122">
        <f t="shared" si="20"/>
        <v>0</v>
      </c>
      <c r="Z58" s="122">
        <f t="shared" si="20"/>
        <v>0</v>
      </c>
      <c r="AA58" s="122">
        <f t="shared" si="20"/>
        <v>0</v>
      </c>
      <c r="AB58" s="122">
        <f t="shared" si="20"/>
        <v>0</v>
      </c>
      <c r="AC58" s="122">
        <f t="shared" si="20"/>
        <v>0</v>
      </c>
      <c r="AD58" s="122">
        <f t="shared" si="20"/>
        <v>0</v>
      </c>
      <c r="AE58" s="122">
        <f t="shared" si="20"/>
        <v>0</v>
      </c>
      <c r="AF58" s="122">
        <f t="shared" si="20"/>
        <v>0</v>
      </c>
      <c r="AG58" s="122">
        <f t="shared" si="20"/>
        <v>0</v>
      </c>
      <c r="AH58" s="122">
        <f t="shared" si="20"/>
        <v>0</v>
      </c>
      <c r="AI58" s="122">
        <f t="shared" si="20"/>
        <v>0</v>
      </c>
      <c r="AJ58" s="122">
        <f t="shared" si="20"/>
        <v>0</v>
      </c>
      <c r="AK58" s="122">
        <f t="shared" si="20"/>
        <v>0</v>
      </c>
      <c r="AL58" s="122">
        <f t="shared" si="20"/>
        <v>0</v>
      </c>
      <c r="AM58" s="122">
        <f t="shared" si="20"/>
        <v>0</v>
      </c>
      <c r="AN58" s="122">
        <f t="shared" si="20"/>
        <v>0</v>
      </c>
      <c r="AO58" s="122">
        <f t="shared" si="20"/>
        <v>0</v>
      </c>
      <c r="AP58" s="122">
        <f t="shared" si="20"/>
        <v>0</v>
      </c>
    </row>
    <row r="59" spans="1:42" x14ac:dyDescent="0.2">
      <c r="A59" s="18" t="s">
        <v>43</v>
      </c>
      <c r="C59" s="122">
        <f t="shared" ref="C59:AP59" si="21">IF(C$2&lt;=analysis_period,total_installed_cost*insurance_rate/100*(1+inflation_rate/100)^B$2,0)</f>
        <v>0</v>
      </c>
      <c r="D59" s="122">
        <f t="shared" si="21"/>
        <v>0</v>
      </c>
      <c r="E59" s="122">
        <f t="shared" si="21"/>
        <v>0</v>
      </c>
      <c r="F59" s="122">
        <f t="shared" si="21"/>
        <v>0</v>
      </c>
      <c r="G59" s="122">
        <f t="shared" si="21"/>
        <v>0</v>
      </c>
      <c r="H59" s="122">
        <f t="shared" si="21"/>
        <v>0</v>
      </c>
      <c r="I59" s="122">
        <f t="shared" si="21"/>
        <v>0</v>
      </c>
      <c r="J59" s="122">
        <f t="shared" si="21"/>
        <v>0</v>
      </c>
      <c r="K59" s="122">
        <f t="shared" si="21"/>
        <v>0</v>
      </c>
      <c r="L59" s="122">
        <f t="shared" si="21"/>
        <v>0</v>
      </c>
      <c r="M59" s="122">
        <f t="shared" si="21"/>
        <v>0</v>
      </c>
      <c r="N59" s="122">
        <f t="shared" si="21"/>
        <v>0</v>
      </c>
      <c r="O59" s="122">
        <f t="shared" si="21"/>
        <v>0</v>
      </c>
      <c r="P59" s="122">
        <f t="shared" si="21"/>
        <v>0</v>
      </c>
      <c r="Q59" s="122">
        <f t="shared" si="21"/>
        <v>0</v>
      </c>
      <c r="R59" s="122">
        <f t="shared" si="21"/>
        <v>0</v>
      </c>
      <c r="S59" s="122">
        <f t="shared" si="21"/>
        <v>0</v>
      </c>
      <c r="T59" s="122">
        <f t="shared" si="21"/>
        <v>0</v>
      </c>
      <c r="U59" s="122">
        <f t="shared" si="21"/>
        <v>0</v>
      </c>
      <c r="V59" s="122">
        <f t="shared" si="21"/>
        <v>0</v>
      </c>
      <c r="W59" s="122">
        <f t="shared" si="21"/>
        <v>0</v>
      </c>
      <c r="X59" s="122">
        <f t="shared" si="21"/>
        <v>0</v>
      </c>
      <c r="Y59" s="122">
        <f t="shared" si="21"/>
        <v>0</v>
      </c>
      <c r="Z59" s="122">
        <f t="shared" si="21"/>
        <v>0</v>
      </c>
      <c r="AA59" s="122">
        <f t="shared" si="21"/>
        <v>0</v>
      </c>
      <c r="AB59" s="122">
        <f t="shared" si="21"/>
        <v>0</v>
      </c>
      <c r="AC59" s="122">
        <f t="shared" si="21"/>
        <v>0</v>
      </c>
      <c r="AD59" s="122">
        <f t="shared" si="21"/>
        <v>0</v>
      </c>
      <c r="AE59" s="122">
        <f t="shared" si="21"/>
        <v>0</v>
      </c>
      <c r="AF59" s="122">
        <f t="shared" si="21"/>
        <v>0</v>
      </c>
      <c r="AG59" s="122">
        <f t="shared" si="21"/>
        <v>0</v>
      </c>
      <c r="AH59" s="122">
        <f t="shared" si="21"/>
        <v>0</v>
      </c>
      <c r="AI59" s="122">
        <f t="shared" si="21"/>
        <v>0</v>
      </c>
      <c r="AJ59" s="122">
        <f t="shared" si="21"/>
        <v>0</v>
      </c>
      <c r="AK59" s="122">
        <f t="shared" si="21"/>
        <v>0</v>
      </c>
      <c r="AL59" s="122">
        <f t="shared" si="21"/>
        <v>0</v>
      </c>
      <c r="AM59" s="122">
        <f t="shared" si="21"/>
        <v>0</v>
      </c>
      <c r="AN59" s="122">
        <f t="shared" si="21"/>
        <v>0</v>
      </c>
      <c r="AO59" s="122">
        <f t="shared" si="21"/>
        <v>0</v>
      </c>
      <c r="AP59" s="122">
        <f t="shared" si="21"/>
        <v>0</v>
      </c>
    </row>
    <row r="60" spans="1:42" x14ac:dyDescent="0.2">
      <c r="A60" s="18" t="s">
        <v>360</v>
      </c>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row>
    <row r="61" spans="1:42" x14ac:dyDescent="0.2">
      <c r="A61" s="89" t="s">
        <v>221</v>
      </c>
      <c r="C61" s="122">
        <f>IF(C$2&lt;=analysis_period,IF(cs_cost_recurring_fixed="n/a",Inputs!D$182,cs_cost_recurring_fixed*(1+inflation_rate/100+cs_cost_recurring_fixed_escal/100)^B$2),0)</f>
        <v>0</v>
      </c>
      <c r="D61" s="122">
        <f>IF(D$2&lt;=analysis_period,IF(cs_cost_recurring_fixed="n/a",Inputs!E$182,cs_cost_recurring_fixed*(1+inflation_rate/100+cs_cost_recurring_fixed_escal/100)^C$2),0)</f>
        <v>0</v>
      </c>
      <c r="E61" s="122">
        <f>IF(E$2&lt;=analysis_period,IF(cs_cost_recurring_fixed="n/a",Inputs!F$182,cs_cost_recurring_fixed*(1+inflation_rate/100+cs_cost_recurring_fixed_escal/100)^D$2),0)</f>
        <v>0</v>
      </c>
      <c r="F61" s="122">
        <f>IF(F$2&lt;=analysis_period,IF(cs_cost_recurring_fixed="n/a",Inputs!G$182,cs_cost_recurring_fixed*(1+inflation_rate/100+cs_cost_recurring_fixed_escal/100)^E$2),0)</f>
        <v>0</v>
      </c>
      <c r="G61" s="122">
        <f>IF(G$2&lt;=analysis_period,IF(cs_cost_recurring_fixed="n/a",Inputs!H$182,cs_cost_recurring_fixed*(1+inflation_rate/100+cs_cost_recurring_fixed_escal/100)^F$2),0)</f>
        <v>0</v>
      </c>
      <c r="H61" s="122">
        <f>IF(H$2&lt;=analysis_period,IF(cs_cost_recurring_fixed="n/a",Inputs!I$182,cs_cost_recurring_fixed*(1+inflation_rate/100+cs_cost_recurring_fixed_escal/100)^G$2),0)</f>
        <v>0</v>
      </c>
      <c r="I61" s="122">
        <f>IF(I$2&lt;=analysis_period,IF(cs_cost_recurring_fixed="n/a",Inputs!J$182,cs_cost_recurring_fixed*(1+inflation_rate/100+cs_cost_recurring_fixed_escal/100)^H$2),0)</f>
        <v>0</v>
      </c>
      <c r="J61" s="122">
        <f>IF(J$2&lt;=analysis_period,IF(cs_cost_recurring_fixed="n/a",Inputs!K$182,cs_cost_recurring_fixed*(1+inflation_rate/100+cs_cost_recurring_fixed_escal/100)^I$2),0)</f>
        <v>0</v>
      </c>
      <c r="K61" s="122">
        <f>IF(K$2&lt;=analysis_period,IF(cs_cost_recurring_fixed="n/a",Inputs!L$182,cs_cost_recurring_fixed*(1+inflation_rate/100+cs_cost_recurring_fixed_escal/100)^J$2),0)</f>
        <v>0</v>
      </c>
      <c r="L61" s="122">
        <f>IF(L$2&lt;=analysis_period,IF(cs_cost_recurring_fixed="n/a",Inputs!M$182,cs_cost_recurring_fixed*(1+inflation_rate/100+cs_cost_recurring_fixed_escal/100)^K$2),0)</f>
        <v>0</v>
      </c>
      <c r="M61" s="122">
        <f>IF(M$2&lt;=analysis_period,IF(cs_cost_recurring_fixed="n/a",Inputs!N$182,cs_cost_recurring_fixed*(1+inflation_rate/100+cs_cost_recurring_fixed_escal/100)^L$2),0)</f>
        <v>0</v>
      </c>
      <c r="N61" s="122">
        <f>IF(N$2&lt;=analysis_period,IF(cs_cost_recurring_fixed="n/a",Inputs!O$182,cs_cost_recurring_fixed*(1+inflation_rate/100+cs_cost_recurring_fixed_escal/100)^M$2),0)</f>
        <v>0</v>
      </c>
      <c r="O61" s="122">
        <f>IF(O$2&lt;=analysis_period,IF(cs_cost_recurring_fixed="n/a",Inputs!P$182,cs_cost_recurring_fixed*(1+inflation_rate/100+cs_cost_recurring_fixed_escal/100)^N$2),0)</f>
        <v>0</v>
      </c>
      <c r="P61" s="122">
        <f>IF(P$2&lt;=analysis_period,IF(cs_cost_recurring_fixed="n/a",Inputs!Q$182,cs_cost_recurring_fixed*(1+inflation_rate/100+cs_cost_recurring_fixed_escal/100)^O$2),0)</f>
        <v>0</v>
      </c>
      <c r="Q61" s="122">
        <f>IF(Q$2&lt;=analysis_period,IF(cs_cost_recurring_fixed="n/a",Inputs!R$182,cs_cost_recurring_fixed*(1+inflation_rate/100+cs_cost_recurring_fixed_escal/100)^P$2),0)</f>
        <v>0</v>
      </c>
      <c r="R61" s="122">
        <f>IF(R$2&lt;=analysis_period,IF(cs_cost_recurring_fixed="n/a",Inputs!S$182,cs_cost_recurring_fixed*(1+inflation_rate/100+cs_cost_recurring_fixed_escal/100)^Q$2),0)</f>
        <v>0</v>
      </c>
      <c r="S61" s="122">
        <f>IF(S$2&lt;=analysis_period,IF(cs_cost_recurring_fixed="n/a",Inputs!T$182,cs_cost_recurring_fixed*(1+inflation_rate/100+cs_cost_recurring_fixed_escal/100)^R$2),0)</f>
        <v>0</v>
      </c>
      <c r="T61" s="122">
        <f>IF(T$2&lt;=analysis_period,IF(cs_cost_recurring_fixed="n/a",Inputs!U$182,cs_cost_recurring_fixed*(1+inflation_rate/100+cs_cost_recurring_fixed_escal/100)^S$2),0)</f>
        <v>0</v>
      </c>
      <c r="U61" s="122">
        <f>IF(U$2&lt;=analysis_period,IF(cs_cost_recurring_fixed="n/a",Inputs!V$182,cs_cost_recurring_fixed*(1+inflation_rate/100+cs_cost_recurring_fixed_escal/100)^T$2),0)</f>
        <v>0</v>
      </c>
      <c r="V61" s="122">
        <f>IF(V$2&lt;=analysis_period,IF(cs_cost_recurring_fixed="n/a",Inputs!W$182,cs_cost_recurring_fixed*(1+inflation_rate/100+cs_cost_recurring_fixed_escal/100)^U$2),0)</f>
        <v>0</v>
      </c>
      <c r="W61" s="122">
        <f>IF(W$2&lt;=analysis_period,IF(cs_cost_recurring_fixed="n/a",Inputs!X$182,cs_cost_recurring_fixed*(1+inflation_rate/100+cs_cost_recurring_fixed_escal/100)^V$2),0)</f>
        <v>0</v>
      </c>
      <c r="X61" s="122">
        <f>IF(X$2&lt;=analysis_period,IF(cs_cost_recurring_fixed="n/a",Inputs!Y$182,cs_cost_recurring_fixed*(1+inflation_rate/100+cs_cost_recurring_fixed_escal/100)^W$2),0)</f>
        <v>0</v>
      </c>
      <c r="Y61" s="122">
        <f>IF(Y$2&lt;=analysis_period,IF(cs_cost_recurring_fixed="n/a",Inputs!Z$182,cs_cost_recurring_fixed*(1+inflation_rate/100+cs_cost_recurring_fixed_escal/100)^X$2),0)</f>
        <v>0</v>
      </c>
      <c r="Z61" s="122">
        <f>IF(Z$2&lt;=analysis_period,IF(cs_cost_recurring_fixed="n/a",Inputs!AA$182,cs_cost_recurring_fixed*(1+inflation_rate/100+cs_cost_recurring_fixed_escal/100)^Y$2),0)</f>
        <v>0</v>
      </c>
      <c r="AA61" s="122">
        <f>IF(AA$2&lt;=analysis_period,IF(cs_cost_recurring_fixed="n/a",Inputs!AB$182,cs_cost_recurring_fixed*(1+inflation_rate/100+cs_cost_recurring_fixed_escal/100)^Z$2),0)</f>
        <v>0</v>
      </c>
      <c r="AB61" s="122">
        <f>IF(AB$2&lt;=analysis_period,IF(cs_cost_recurring_fixed="n/a",Inputs!AC$182,cs_cost_recurring_fixed*(1+inflation_rate/100+cs_cost_recurring_fixed_escal/100)^AA$2),0)</f>
        <v>0</v>
      </c>
      <c r="AC61" s="122">
        <f>IF(AC$2&lt;=analysis_period,IF(cs_cost_recurring_fixed="n/a",Inputs!AD$182,cs_cost_recurring_fixed*(1+inflation_rate/100+cs_cost_recurring_fixed_escal/100)^AB$2),0)</f>
        <v>0</v>
      </c>
      <c r="AD61" s="122">
        <f>IF(AD$2&lt;=analysis_period,IF(cs_cost_recurring_fixed="n/a",Inputs!AE$182,cs_cost_recurring_fixed*(1+inflation_rate/100+cs_cost_recurring_fixed_escal/100)^AC$2),0)</f>
        <v>0</v>
      </c>
      <c r="AE61" s="122">
        <f>IF(AE$2&lt;=analysis_period,IF(cs_cost_recurring_fixed="n/a",Inputs!AF$182,cs_cost_recurring_fixed*(1+inflation_rate/100+cs_cost_recurring_fixed_escal/100)^AD$2),0)</f>
        <v>0</v>
      </c>
      <c r="AF61" s="122">
        <f>IF(AF$2&lt;=analysis_period,IF(cs_cost_recurring_fixed="n/a",Inputs!AG$182,cs_cost_recurring_fixed*(1+inflation_rate/100+cs_cost_recurring_fixed_escal/100)^AE$2),0)</f>
        <v>0</v>
      </c>
      <c r="AG61" s="122">
        <f>IF(AG$2&lt;=analysis_period,IF(cs_cost_recurring_fixed="n/a",Inputs!AH$182,cs_cost_recurring_fixed*(1+inflation_rate/100+cs_cost_recurring_fixed_escal/100)^AF$2),0)</f>
        <v>0</v>
      </c>
      <c r="AH61" s="122">
        <f>IF(AH$2&lt;=analysis_period,IF(cs_cost_recurring_fixed="n/a",Inputs!AI$182,cs_cost_recurring_fixed*(1+inflation_rate/100+cs_cost_recurring_fixed_escal/100)^AG$2),0)</f>
        <v>0</v>
      </c>
      <c r="AI61" s="122">
        <f>IF(AI$2&lt;=analysis_period,IF(cs_cost_recurring_fixed="n/a",Inputs!AJ$182,cs_cost_recurring_fixed*(1+inflation_rate/100+cs_cost_recurring_fixed_escal/100)^AH$2),0)</f>
        <v>0</v>
      </c>
      <c r="AJ61" s="122">
        <f>IF(AJ$2&lt;=analysis_period,IF(cs_cost_recurring_fixed="n/a",Inputs!AK$182,cs_cost_recurring_fixed*(1+inflation_rate/100+cs_cost_recurring_fixed_escal/100)^AI$2),0)</f>
        <v>0</v>
      </c>
      <c r="AK61" s="122">
        <f>IF(AK$2&lt;=analysis_period,IF(cs_cost_recurring_fixed="n/a",Inputs!AL$182,cs_cost_recurring_fixed*(1+inflation_rate/100+cs_cost_recurring_fixed_escal/100)^AJ$2),0)</f>
        <v>0</v>
      </c>
      <c r="AL61" s="122">
        <f>IF(AL$2&lt;=analysis_period,IF(cs_cost_recurring_fixed="n/a",Inputs!AM$182,cs_cost_recurring_fixed*(1+inflation_rate/100+cs_cost_recurring_fixed_escal/100)^AK$2),0)</f>
        <v>0</v>
      </c>
      <c r="AM61" s="122">
        <f>IF(AM$2&lt;=analysis_period,IF(cs_cost_recurring_fixed="n/a",Inputs!AN$182,cs_cost_recurring_fixed*(1+inflation_rate/100+cs_cost_recurring_fixed_escal/100)^AL$2),0)</f>
        <v>0</v>
      </c>
      <c r="AN61" s="122">
        <f>IF(AN$2&lt;=analysis_period,IF(cs_cost_recurring_fixed="n/a",Inputs!AO$182,cs_cost_recurring_fixed*(1+inflation_rate/100+cs_cost_recurring_fixed_escal/100)^AM$2),0)</f>
        <v>0</v>
      </c>
      <c r="AO61" s="122">
        <f>IF(AO$2&lt;=analysis_period,IF(cs_cost_recurring_fixed="n/a",Inputs!AP$182,cs_cost_recurring_fixed*(1+inflation_rate/100+cs_cost_recurring_fixed_escal/100)^AN$2),0)</f>
        <v>0</v>
      </c>
      <c r="AP61" s="122">
        <f>IF(AP$2&lt;=analysis_period,IF(cs_cost_recurring_fixed="n/a",Inputs!AQ$182,cs_cost_recurring_fixed*(1+inflation_rate/100+cs_cost_recurring_fixed_escal/100)^AO$2),0)</f>
        <v>0</v>
      </c>
    </row>
    <row r="62" spans="1:42" x14ac:dyDescent="0.2">
      <c r="A62" s="89" t="s">
        <v>394</v>
      </c>
      <c r="C62" s="122">
        <f>IF(C$2&lt;=analysis_period,IF(cs_cost_recurring_capacity="n/a",Inputs!D$183,cs_cost_recurring_capacity*C$35*(1+inflation_rate/100+cs_cost_recurring_capacity_escal/100)^B$2),0)</f>
        <v>0</v>
      </c>
      <c r="D62" s="122">
        <f>IF(D$2&lt;=analysis_period,IF(cs_cost_recurring_capacity="n/a",Inputs!E$183,cs_cost_recurring_capacity*D$35*(1+inflation_rate/100+cs_cost_recurring_capacity_escal/100)^C$2),0)</f>
        <v>0</v>
      </c>
      <c r="E62" s="122">
        <f>IF(E$2&lt;=analysis_period,IF(cs_cost_recurring_capacity="n/a",Inputs!F$183,cs_cost_recurring_capacity*E$35*(1+inflation_rate/100+cs_cost_recurring_capacity_escal/100)^D$2),0)</f>
        <v>0</v>
      </c>
      <c r="F62" s="122">
        <f>IF(F$2&lt;=analysis_period,IF(cs_cost_recurring_capacity="n/a",Inputs!G$183,cs_cost_recurring_capacity*F$35*(1+inflation_rate/100+cs_cost_recurring_capacity_escal/100)^E$2),0)</f>
        <v>0</v>
      </c>
      <c r="G62" s="122">
        <f>IF(G$2&lt;=analysis_period,IF(cs_cost_recurring_capacity="n/a",Inputs!H$183,cs_cost_recurring_capacity*G$35*(1+inflation_rate/100+cs_cost_recurring_capacity_escal/100)^F$2),0)</f>
        <v>0</v>
      </c>
      <c r="H62" s="122">
        <f>IF(H$2&lt;=analysis_period,IF(cs_cost_recurring_capacity="n/a",Inputs!I$183,cs_cost_recurring_capacity*H$35*(1+inflation_rate/100+cs_cost_recurring_capacity_escal/100)^G$2),0)</f>
        <v>0</v>
      </c>
      <c r="I62" s="122">
        <f>IF(I$2&lt;=analysis_period,IF(cs_cost_recurring_capacity="n/a",Inputs!J$183,cs_cost_recurring_capacity*I$35*(1+inflation_rate/100+cs_cost_recurring_capacity_escal/100)^H$2),0)</f>
        <v>0</v>
      </c>
      <c r="J62" s="122">
        <f>IF(J$2&lt;=analysis_period,IF(cs_cost_recurring_capacity="n/a",Inputs!K$183,cs_cost_recurring_capacity*J$35*(1+inflation_rate/100+cs_cost_recurring_capacity_escal/100)^I$2),0)</f>
        <v>0</v>
      </c>
      <c r="K62" s="122">
        <f>IF(K$2&lt;=analysis_period,IF(cs_cost_recurring_capacity="n/a",Inputs!L$183,cs_cost_recurring_capacity*K$35*(1+inflation_rate/100+cs_cost_recurring_capacity_escal/100)^J$2),0)</f>
        <v>0</v>
      </c>
      <c r="L62" s="122">
        <f>IF(L$2&lt;=analysis_period,IF(cs_cost_recurring_capacity="n/a",Inputs!M$183,cs_cost_recurring_capacity*L$35*(1+inflation_rate/100+cs_cost_recurring_capacity_escal/100)^K$2),0)</f>
        <v>0</v>
      </c>
      <c r="M62" s="122">
        <f>IF(M$2&lt;=analysis_period,IF(cs_cost_recurring_capacity="n/a",Inputs!N$183,cs_cost_recurring_capacity*M$35*(1+inflation_rate/100+cs_cost_recurring_capacity_escal/100)^L$2),0)</f>
        <v>0</v>
      </c>
      <c r="N62" s="122">
        <f>IF(N$2&lt;=analysis_period,IF(cs_cost_recurring_capacity="n/a",Inputs!O$183,cs_cost_recurring_capacity*N$35*(1+inflation_rate/100+cs_cost_recurring_capacity_escal/100)^M$2),0)</f>
        <v>0</v>
      </c>
      <c r="O62" s="122">
        <f>IF(O$2&lt;=analysis_period,IF(cs_cost_recurring_capacity="n/a",Inputs!P$183,cs_cost_recurring_capacity*O$35*(1+inflation_rate/100+cs_cost_recurring_capacity_escal/100)^N$2),0)</f>
        <v>0</v>
      </c>
      <c r="P62" s="122">
        <f>IF(P$2&lt;=analysis_period,IF(cs_cost_recurring_capacity="n/a",Inputs!Q$183,cs_cost_recurring_capacity*P$35*(1+inflation_rate/100+cs_cost_recurring_capacity_escal/100)^O$2),0)</f>
        <v>0</v>
      </c>
      <c r="Q62" s="122">
        <f>IF(Q$2&lt;=analysis_period,IF(cs_cost_recurring_capacity="n/a",Inputs!R$183,cs_cost_recurring_capacity*Q$35*(1+inflation_rate/100+cs_cost_recurring_capacity_escal/100)^P$2),0)</f>
        <v>0</v>
      </c>
      <c r="R62" s="122">
        <f>IF(R$2&lt;=analysis_period,IF(cs_cost_recurring_capacity="n/a",Inputs!S$183,cs_cost_recurring_capacity*R$35*(1+inflation_rate/100+cs_cost_recurring_capacity_escal/100)^Q$2),0)</f>
        <v>0</v>
      </c>
      <c r="S62" s="122">
        <f>IF(S$2&lt;=analysis_period,IF(cs_cost_recurring_capacity="n/a",Inputs!T$183,cs_cost_recurring_capacity*S$35*(1+inflation_rate/100+cs_cost_recurring_capacity_escal/100)^R$2),0)</f>
        <v>0</v>
      </c>
      <c r="T62" s="122">
        <f>IF(T$2&lt;=analysis_period,IF(cs_cost_recurring_capacity="n/a",Inputs!U$183,cs_cost_recurring_capacity*T$35*(1+inflation_rate/100+cs_cost_recurring_capacity_escal/100)^S$2),0)</f>
        <v>0</v>
      </c>
      <c r="U62" s="122">
        <f>IF(U$2&lt;=analysis_period,IF(cs_cost_recurring_capacity="n/a",Inputs!V$183,cs_cost_recurring_capacity*U$35*(1+inflation_rate/100+cs_cost_recurring_capacity_escal/100)^T$2),0)</f>
        <v>0</v>
      </c>
      <c r="V62" s="122">
        <f>IF(V$2&lt;=analysis_period,IF(cs_cost_recurring_capacity="n/a",Inputs!W$183,cs_cost_recurring_capacity*V$35*(1+inflation_rate/100+cs_cost_recurring_capacity_escal/100)^U$2),0)</f>
        <v>0</v>
      </c>
      <c r="W62" s="122">
        <f>IF(W$2&lt;=analysis_period,IF(cs_cost_recurring_capacity="n/a",Inputs!X$183,cs_cost_recurring_capacity*W$35*(1+inflation_rate/100+cs_cost_recurring_capacity_escal/100)^V$2),0)</f>
        <v>0</v>
      </c>
      <c r="X62" s="122">
        <f>IF(X$2&lt;=analysis_period,IF(cs_cost_recurring_capacity="n/a",Inputs!Y$183,cs_cost_recurring_capacity*X$35*(1+inflation_rate/100+cs_cost_recurring_capacity_escal/100)^W$2),0)</f>
        <v>0</v>
      </c>
      <c r="Y62" s="122">
        <f>IF(Y$2&lt;=analysis_period,IF(cs_cost_recurring_capacity="n/a",Inputs!Z$183,cs_cost_recurring_capacity*Y$35*(1+inflation_rate/100+cs_cost_recurring_capacity_escal/100)^X$2),0)</f>
        <v>0</v>
      </c>
      <c r="Z62" s="122">
        <f>IF(Z$2&lt;=analysis_period,IF(cs_cost_recurring_capacity="n/a",Inputs!AA$183,cs_cost_recurring_capacity*Z$35*(1+inflation_rate/100+cs_cost_recurring_capacity_escal/100)^Y$2),0)</f>
        <v>0</v>
      </c>
      <c r="AA62" s="122">
        <f>IF(AA$2&lt;=analysis_period,IF(cs_cost_recurring_capacity="n/a",Inputs!AB$183,cs_cost_recurring_capacity*AA$35*(1+inflation_rate/100+cs_cost_recurring_capacity_escal/100)^Z$2),0)</f>
        <v>0</v>
      </c>
      <c r="AB62" s="122">
        <f>IF(AB$2&lt;=analysis_period,IF(cs_cost_recurring_capacity="n/a",Inputs!AC$183,cs_cost_recurring_capacity*AB$35*(1+inflation_rate/100+cs_cost_recurring_capacity_escal/100)^AA$2),0)</f>
        <v>0</v>
      </c>
      <c r="AC62" s="122">
        <f>IF(AC$2&lt;=analysis_period,IF(cs_cost_recurring_capacity="n/a",Inputs!AD$183,cs_cost_recurring_capacity*AC$35*(1+inflation_rate/100+cs_cost_recurring_capacity_escal/100)^AB$2),0)</f>
        <v>0</v>
      </c>
      <c r="AD62" s="122">
        <f>IF(AD$2&lt;=analysis_period,IF(cs_cost_recurring_capacity="n/a",Inputs!AE$183,cs_cost_recurring_capacity*AD$35*(1+inflation_rate/100+cs_cost_recurring_capacity_escal/100)^AC$2),0)</f>
        <v>0</v>
      </c>
      <c r="AE62" s="122">
        <f>IF(AE$2&lt;=analysis_period,IF(cs_cost_recurring_capacity="n/a",Inputs!AF$183,cs_cost_recurring_capacity*AE$35*(1+inflation_rate/100+cs_cost_recurring_capacity_escal/100)^AD$2),0)</f>
        <v>0</v>
      </c>
      <c r="AF62" s="122">
        <f>IF(AF$2&lt;=analysis_period,IF(cs_cost_recurring_capacity="n/a",Inputs!AG$183,cs_cost_recurring_capacity*AF$35*(1+inflation_rate/100+cs_cost_recurring_capacity_escal/100)^AE$2),0)</f>
        <v>0</v>
      </c>
      <c r="AG62" s="122">
        <f>IF(AG$2&lt;=analysis_period,IF(cs_cost_recurring_capacity="n/a",Inputs!AH$183,cs_cost_recurring_capacity*AG$35*(1+inflation_rate/100+cs_cost_recurring_capacity_escal/100)^AF$2),0)</f>
        <v>0</v>
      </c>
      <c r="AH62" s="122">
        <f>IF(AH$2&lt;=analysis_period,IF(cs_cost_recurring_capacity="n/a",Inputs!AI$183,cs_cost_recurring_capacity*AH$35*(1+inflation_rate/100+cs_cost_recurring_capacity_escal/100)^AG$2),0)</f>
        <v>0</v>
      </c>
      <c r="AI62" s="122">
        <f>IF(AI$2&lt;=analysis_period,IF(cs_cost_recurring_capacity="n/a",Inputs!AJ$183,cs_cost_recurring_capacity*AI$35*(1+inflation_rate/100+cs_cost_recurring_capacity_escal/100)^AH$2),0)</f>
        <v>0</v>
      </c>
      <c r="AJ62" s="122">
        <f>IF(AJ$2&lt;=analysis_period,IF(cs_cost_recurring_capacity="n/a",Inputs!AK$183,cs_cost_recurring_capacity*AJ$35*(1+inflation_rate/100+cs_cost_recurring_capacity_escal/100)^AI$2),0)</f>
        <v>0</v>
      </c>
      <c r="AK62" s="122">
        <f>IF(AK$2&lt;=analysis_period,IF(cs_cost_recurring_capacity="n/a",Inputs!AL$183,cs_cost_recurring_capacity*AK$35*(1+inflation_rate/100+cs_cost_recurring_capacity_escal/100)^AJ$2),0)</f>
        <v>0</v>
      </c>
      <c r="AL62" s="122">
        <f>IF(AL$2&lt;=analysis_period,IF(cs_cost_recurring_capacity="n/a",Inputs!AM$183,cs_cost_recurring_capacity*AL$35*(1+inflation_rate/100+cs_cost_recurring_capacity_escal/100)^AK$2),0)</f>
        <v>0</v>
      </c>
      <c r="AM62" s="122">
        <f>IF(AM$2&lt;=analysis_period,IF(cs_cost_recurring_capacity="n/a",Inputs!AN$183,cs_cost_recurring_capacity*AM$35*(1+inflation_rate/100+cs_cost_recurring_capacity_escal/100)^AL$2),0)</f>
        <v>0</v>
      </c>
      <c r="AN62" s="122">
        <f>IF(AN$2&lt;=analysis_period,IF(cs_cost_recurring_capacity="n/a",Inputs!AO$183,cs_cost_recurring_capacity*AN$35*(1+inflation_rate/100+cs_cost_recurring_capacity_escal/100)^AM$2),0)</f>
        <v>0</v>
      </c>
      <c r="AO62" s="122">
        <f>IF(AO$2&lt;=analysis_period,IF(cs_cost_recurring_capacity="n/a",Inputs!AP$183,cs_cost_recurring_capacity*AO$35*(1+inflation_rate/100+cs_cost_recurring_capacity_escal/100)^AN$2),0)</f>
        <v>0</v>
      </c>
      <c r="AP62" s="122">
        <f>IF(AP$2&lt;=analysis_period,IF(cs_cost_recurring_capacity="n/a",Inputs!AQ$183,cs_cost_recurring_capacity*AP$35*(1+inflation_rate/100+cs_cost_recurring_capacity_escal/100)^AO$2),0)</f>
        <v>0</v>
      </c>
    </row>
    <row r="63" spans="1:42" x14ac:dyDescent="0.2">
      <c r="A63" s="89" t="s">
        <v>395</v>
      </c>
      <c r="C63" s="122">
        <f>IF(C$2&lt;=analysis_period,IF(cs_cost_recurring_generation="n/a",Inputs!D$184,cs_cost_recurring_generation*C$7/1000*(1+inflation_rate/100+cs_cost_recurring_generation_escal/100)^B$2),0)</f>
        <v>0</v>
      </c>
      <c r="D63" s="122">
        <f>IF(D$2&lt;=analysis_period,IF(cs_cost_recurring_generation="n/a",Inputs!E$184,cs_cost_recurring_generation*D$7/1000*(1+inflation_rate/100+cs_cost_recurring_generation_escal/100)^C$2),0)</f>
        <v>0</v>
      </c>
      <c r="E63" s="122">
        <f>IF(E$2&lt;=analysis_period,IF(cs_cost_recurring_generation="n/a",Inputs!F$184,cs_cost_recurring_generation*E$7/1000*(1+inflation_rate/100+cs_cost_recurring_generation_escal/100)^D$2),0)</f>
        <v>0</v>
      </c>
      <c r="F63" s="122">
        <f>IF(F$2&lt;=analysis_period,IF(cs_cost_recurring_generation="n/a",Inputs!G$184,cs_cost_recurring_generation*F$7/1000*(1+inflation_rate/100+cs_cost_recurring_generation_escal/100)^E$2),0)</f>
        <v>0</v>
      </c>
      <c r="G63" s="122">
        <f>IF(G$2&lt;=analysis_period,IF(cs_cost_recurring_generation="n/a",Inputs!H$184,cs_cost_recurring_generation*G$7/1000*(1+inflation_rate/100+cs_cost_recurring_generation_escal/100)^F$2),0)</f>
        <v>0</v>
      </c>
      <c r="H63" s="122">
        <f>IF(H$2&lt;=analysis_period,IF(cs_cost_recurring_generation="n/a",Inputs!I$184,cs_cost_recurring_generation*H$7/1000*(1+inflation_rate/100+cs_cost_recurring_generation_escal/100)^G$2),0)</f>
        <v>0</v>
      </c>
      <c r="I63" s="122">
        <f>IF(I$2&lt;=analysis_period,IF(cs_cost_recurring_generation="n/a",Inputs!J$184,cs_cost_recurring_generation*I$7/1000*(1+inflation_rate/100+cs_cost_recurring_generation_escal/100)^H$2),0)</f>
        <v>0</v>
      </c>
      <c r="J63" s="122">
        <f>IF(J$2&lt;=analysis_period,IF(cs_cost_recurring_generation="n/a",Inputs!K$184,cs_cost_recurring_generation*J$7/1000*(1+inflation_rate/100+cs_cost_recurring_generation_escal/100)^I$2),0)</f>
        <v>0</v>
      </c>
      <c r="K63" s="122">
        <f>IF(K$2&lt;=analysis_period,IF(cs_cost_recurring_generation="n/a",Inputs!L$184,cs_cost_recurring_generation*K$7/1000*(1+inflation_rate/100+cs_cost_recurring_generation_escal/100)^J$2),0)</f>
        <v>0</v>
      </c>
      <c r="L63" s="122">
        <f>IF(L$2&lt;=analysis_period,IF(cs_cost_recurring_generation="n/a",Inputs!M$184,cs_cost_recurring_generation*L$7/1000*(1+inflation_rate/100+cs_cost_recurring_generation_escal/100)^K$2),0)</f>
        <v>0</v>
      </c>
      <c r="M63" s="122">
        <f>IF(M$2&lt;=analysis_period,IF(cs_cost_recurring_generation="n/a",Inputs!N$184,cs_cost_recurring_generation*M$7/1000*(1+inflation_rate/100+cs_cost_recurring_generation_escal/100)^L$2),0)</f>
        <v>0</v>
      </c>
      <c r="N63" s="122">
        <f>IF(N$2&lt;=analysis_period,IF(cs_cost_recurring_generation="n/a",Inputs!O$184,cs_cost_recurring_generation*N$7/1000*(1+inflation_rate/100+cs_cost_recurring_generation_escal/100)^M$2),0)</f>
        <v>0</v>
      </c>
      <c r="O63" s="122">
        <f>IF(O$2&lt;=analysis_period,IF(cs_cost_recurring_generation="n/a",Inputs!P$184,cs_cost_recurring_generation*O$7/1000*(1+inflation_rate/100+cs_cost_recurring_generation_escal/100)^N$2),0)</f>
        <v>0</v>
      </c>
      <c r="P63" s="122">
        <f>IF(P$2&lt;=analysis_period,IF(cs_cost_recurring_generation="n/a",Inputs!Q$184,cs_cost_recurring_generation*P$7/1000*(1+inflation_rate/100+cs_cost_recurring_generation_escal/100)^O$2),0)</f>
        <v>0</v>
      </c>
      <c r="Q63" s="122">
        <f>IF(Q$2&lt;=analysis_period,IF(cs_cost_recurring_generation="n/a",Inputs!R$184,cs_cost_recurring_generation*Q$7/1000*(1+inflation_rate/100+cs_cost_recurring_generation_escal/100)^P$2),0)</f>
        <v>0</v>
      </c>
      <c r="R63" s="122">
        <f>IF(R$2&lt;=analysis_period,IF(cs_cost_recurring_generation="n/a",Inputs!S$184,cs_cost_recurring_generation*R$7/1000*(1+inflation_rate/100+cs_cost_recurring_generation_escal/100)^Q$2),0)</f>
        <v>0</v>
      </c>
      <c r="S63" s="122">
        <f>IF(S$2&lt;=analysis_period,IF(cs_cost_recurring_generation="n/a",Inputs!T$184,cs_cost_recurring_generation*S$7/1000*(1+inflation_rate/100+cs_cost_recurring_generation_escal/100)^R$2),0)</f>
        <v>0</v>
      </c>
      <c r="T63" s="122">
        <f>IF(T$2&lt;=analysis_period,IF(cs_cost_recurring_generation="n/a",Inputs!U$184,cs_cost_recurring_generation*T$7/1000*(1+inflation_rate/100+cs_cost_recurring_generation_escal/100)^S$2),0)</f>
        <v>0</v>
      </c>
      <c r="U63" s="122">
        <f>IF(U$2&lt;=analysis_period,IF(cs_cost_recurring_generation="n/a",Inputs!V$184,cs_cost_recurring_generation*U$7/1000*(1+inflation_rate/100+cs_cost_recurring_generation_escal/100)^T$2),0)</f>
        <v>0</v>
      </c>
      <c r="V63" s="122">
        <f>IF(V$2&lt;=analysis_period,IF(cs_cost_recurring_generation="n/a",Inputs!W$184,cs_cost_recurring_generation*V$7/1000*(1+inflation_rate/100+cs_cost_recurring_generation_escal/100)^U$2),0)</f>
        <v>0</v>
      </c>
      <c r="W63" s="122">
        <f>IF(W$2&lt;=analysis_period,IF(cs_cost_recurring_generation="n/a",Inputs!X$184,cs_cost_recurring_generation*W$7/1000*(1+inflation_rate/100+cs_cost_recurring_generation_escal/100)^V$2),0)</f>
        <v>0</v>
      </c>
      <c r="X63" s="122">
        <f>IF(X$2&lt;=analysis_period,IF(cs_cost_recurring_generation="n/a",Inputs!Y$184,cs_cost_recurring_generation*X$7/1000*(1+inflation_rate/100+cs_cost_recurring_generation_escal/100)^W$2),0)</f>
        <v>0</v>
      </c>
      <c r="Y63" s="122">
        <f>IF(Y$2&lt;=analysis_period,IF(cs_cost_recurring_generation="n/a",Inputs!Z$184,cs_cost_recurring_generation*Y$7/1000*(1+inflation_rate/100+cs_cost_recurring_generation_escal/100)^X$2),0)</f>
        <v>0</v>
      </c>
      <c r="Z63" s="122">
        <f>IF(Z$2&lt;=analysis_period,IF(cs_cost_recurring_generation="n/a",Inputs!AA$184,cs_cost_recurring_generation*Z$7/1000*(1+inflation_rate/100+cs_cost_recurring_generation_escal/100)^Y$2),0)</f>
        <v>0</v>
      </c>
      <c r="AA63" s="122">
        <f>IF(AA$2&lt;=analysis_period,IF(cs_cost_recurring_generation="n/a",Inputs!AB$184,cs_cost_recurring_generation*AA$7/1000*(1+inflation_rate/100+cs_cost_recurring_generation_escal/100)^Z$2),0)</f>
        <v>0</v>
      </c>
      <c r="AB63" s="122">
        <f>IF(AB$2&lt;=analysis_period,IF(cs_cost_recurring_generation="n/a",Inputs!AC$184,cs_cost_recurring_generation*AB$7/1000*(1+inflation_rate/100+cs_cost_recurring_generation_escal/100)^AA$2),0)</f>
        <v>0</v>
      </c>
      <c r="AC63" s="122">
        <f>IF(AC$2&lt;=analysis_period,IF(cs_cost_recurring_generation="n/a",Inputs!AD$184,cs_cost_recurring_generation*AC$7/1000*(1+inflation_rate/100+cs_cost_recurring_generation_escal/100)^AB$2),0)</f>
        <v>0</v>
      </c>
      <c r="AD63" s="122">
        <f>IF(AD$2&lt;=analysis_period,IF(cs_cost_recurring_generation="n/a",Inputs!AE$184,cs_cost_recurring_generation*AD$7/1000*(1+inflation_rate/100+cs_cost_recurring_generation_escal/100)^AC$2),0)</f>
        <v>0</v>
      </c>
      <c r="AE63" s="122">
        <f>IF(AE$2&lt;=analysis_period,IF(cs_cost_recurring_generation="n/a",Inputs!AF$184,cs_cost_recurring_generation*AE$7/1000*(1+inflation_rate/100+cs_cost_recurring_generation_escal/100)^AD$2),0)</f>
        <v>0</v>
      </c>
      <c r="AF63" s="122">
        <f>IF(AF$2&lt;=analysis_period,IF(cs_cost_recurring_generation="n/a",Inputs!AG$184,cs_cost_recurring_generation*AF$7/1000*(1+inflation_rate/100+cs_cost_recurring_generation_escal/100)^AE$2),0)</f>
        <v>0</v>
      </c>
      <c r="AG63" s="122">
        <f>IF(AG$2&lt;=analysis_period,IF(cs_cost_recurring_generation="n/a",Inputs!AH$184,cs_cost_recurring_generation*AG$7/1000*(1+inflation_rate/100+cs_cost_recurring_generation_escal/100)^AF$2),0)</f>
        <v>0</v>
      </c>
      <c r="AH63" s="122">
        <f>IF(AH$2&lt;=analysis_period,IF(cs_cost_recurring_generation="n/a",Inputs!AI$184,cs_cost_recurring_generation*AH$7/1000*(1+inflation_rate/100+cs_cost_recurring_generation_escal/100)^AG$2),0)</f>
        <v>0</v>
      </c>
      <c r="AI63" s="122">
        <f>IF(AI$2&lt;=analysis_period,IF(cs_cost_recurring_generation="n/a",Inputs!AJ$184,cs_cost_recurring_generation*AI$7/1000*(1+inflation_rate/100+cs_cost_recurring_generation_escal/100)^AH$2),0)</f>
        <v>0</v>
      </c>
      <c r="AJ63" s="122">
        <f>IF(AJ$2&lt;=analysis_period,IF(cs_cost_recurring_generation="n/a",Inputs!AK$184,cs_cost_recurring_generation*AJ$7/1000*(1+inflation_rate/100+cs_cost_recurring_generation_escal/100)^AI$2),0)</f>
        <v>0</v>
      </c>
      <c r="AK63" s="122">
        <f>IF(AK$2&lt;=analysis_period,IF(cs_cost_recurring_generation="n/a",Inputs!AL$184,cs_cost_recurring_generation*AK$7/1000*(1+inflation_rate/100+cs_cost_recurring_generation_escal/100)^AJ$2),0)</f>
        <v>0</v>
      </c>
      <c r="AL63" s="122">
        <f>IF(AL$2&lt;=analysis_period,IF(cs_cost_recurring_generation="n/a",Inputs!AM$184,cs_cost_recurring_generation*AL$7/1000*(1+inflation_rate/100+cs_cost_recurring_generation_escal/100)^AK$2),0)</f>
        <v>0</v>
      </c>
      <c r="AM63" s="122">
        <f>IF(AM$2&lt;=analysis_period,IF(cs_cost_recurring_generation="n/a",Inputs!AN$184,cs_cost_recurring_generation*AM$7/1000*(1+inflation_rate/100+cs_cost_recurring_generation_escal/100)^AL$2),0)</f>
        <v>0</v>
      </c>
      <c r="AN63" s="122">
        <f>IF(AN$2&lt;=analysis_period,IF(cs_cost_recurring_generation="n/a",Inputs!AO$184,cs_cost_recurring_generation*AN$7/1000*(1+inflation_rate/100+cs_cost_recurring_generation_escal/100)^AM$2),0)</f>
        <v>0</v>
      </c>
      <c r="AO63" s="122">
        <f>IF(AO$2&lt;=analysis_period,IF(cs_cost_recurring_generation="n/a",Inputs!AP$184,cs_cost_recurring_generation*AO$7/1000*(1+inflation_rate/100+cs_cost_recurring_generation_escal/100)^AN$2),0)</f>
        <v>0</v>
      </c>
      <c r="AP63" s="122">
        <f>IF(AP$2&lt;=analysis_period,IF(cs_cost_recurring_generation="n/a",Inputs!AQ$184,cs_cost_recurring_generation*AP$7/1000*(1+inflation_rate/100+cs_cost_recurring_generation_escal/100)^AO$2),0)</f>
        <v>0</v>
      </c>
    </row>
    <row r="64" spans="1:42" x14ac:dyDescent="0.2">
      <c r="A64" s="29" t="s">
        <v>18</v>
      </c>
      <c r="B64" s="29"/>
      <c r="C64" s="140">
        <f>C$33+C$37+C$41+C$42+SUM(C44:C47)+SUM(C49:C59)+SUM(C61:C63)</f>
        <v>0</v>
      </c>
      <c r="D64" s="140">
        <f t="shared" ref="D64:AP64" si="22">D$33+D$37+D$41+D$42+SUM(D44:D47)+SUM(D49:D59)+SUM(D61:D63)</f>
        <v>0</v>
      </c>
      <c r="E64" s="140">
        <f t="shared" si="22"/>
        <v>0</v>
      </c>
      <c r="F64" s="140">
        <f t="shared" si="22"/>
        <v>0</v>
      </c>
      <c r="G64" s="140">
        <f t="shared" si="22"/>
        <v>0</v>
      </c>
      <c r="H64" s="140">
        <f t="shared" si="22"/>
        <v>0</v>
      </c>
      <c r="I64" s="140">
        <f t="shared" si="22"/>
        <v>0</v>
      </c>
      <c r="J64" s="140">
        <f t="shared" si="22"/>
        <v>0</v>
      </c>
      <c r="K64" s="140">
        <f t="shared" si="22"/>
        <v>0</v>
      </c>
      <c r="L64" s="140">
        <f t="shared" si="22"/>
        <v>0</v>
      </c>
      <c r="M64" s="140">
        <f t="shared" si="22"/>
        <v>0</v>
      </c>
      <c r="N64" s="140">
        <f t="shared" si="22"/>
        <v>0</v>
      </c>
      <c r="O64" s="140">
        <f t="shared" si="22"/>
        <v>0</v>
      </c>
      <c r="P64" s="140">
        <f t="shared" si="22"/>
        <v>0</v>
      </c>
      <c r="Q64" s="140">
        <f t="shared" si="22"/>
        <v>0</v>
      </c>
      <c r="R64" s="140">
        <f t="shared" si="22"/>
        <v>0</v>
      </c>
      <c r="S64" s="140">
        <f t="shared" si="22"/>
        <v>0</v>
      </c>
      <c r="T64" s="140">
        <f t="shared" si="22"/>
        <v>0</v>
      </c>
      <c r="U64" s="140">
        <f t="shared" si="22"/>
        <v>0</v>
      </c>
      <c r="V64" s="140">
        <f t="shared" si="22"/>
        <v>0</v>
      </c>
      <c r="W64" s="140">
        <f t="shared" si="22"/>
        <v>0</v>
      </c>
      <c r="X64" s="140">
        <f t="shared" si="22"/>
        <v>0</v>
      </c>
      <c r="Y64" s="140">
        <f t="shared" si="22"/>
        <v>0</v>
      </c>
      <c r="Z64" s="140">
        <f t="shared" si="22"/>
        <v>0</v>
      </c>
      <c r="AA64" s="140">
        <f t="shared" si="22"/>
        <v>0</v>
      </c>
      <c r="AB64" s="140">
        <f t="shared" si="22"/>
        <v>0</v>
      </c>
      <c r="AC64" s="140">
        <f t="shared" si="22"/>
        <v>0</v>
      </c>
      <c r="AD64" s="140">
        <f t="shared" si="22"/>
        <v>0</v>
      </c>
      <c r="AE64" s="140">
        <f t="shared" si="22"/>
        <v>0</v>
      </c>
      <c r="AF64" s="140">
        <f t="shared" si="22"/>
        <v>0</v>
      </c>
      <c r="AG64" s="140">
        <f t="shared" si="22"/>
        <v>0</v>
      </c>
      <c r="AH64" s="140">
        <f t="shared" si="22"/>
        <v>0</v>
      </c>
      <c r="AI64" s="140">
        <f t="shared" si="22"/>
        <v>0</v>
      </c>
      <c r="AJ64" s="140">
        <f t="shared" si="22"/>
        <v>0</v>
      </c>
      <c r="AK64" s="140">
        <f t="shared" si="22"/>
        <v>0</v>
      </c>
      <c r="AL64" s="140">
        <f t="shared" si="22"/>
        <v>0</v>
      </c>
      <c r="AM64" s="140">
        <f t="shared" si="22"/>
        <v>0</v>
      </c>
      <c r="AN64" s="140">
        <f t="shared" si="22"/>
        <v>0</v>
      </c>
      <c r="AO64" s="140">
        <f t="shared" si="22"/>
        <v>0</v>
      </c>
      <c r="AP64" s="140">
        <f t="shared" si="22"/>
        <v>0</v>
      </c>
    </row>
    <row r="66" spans="1:42" x14ac:dyDescent="0.2">
      <c r="A66" s="211" t="s">
        <v>29</v>
      </c>
      <c r="B66" s="29"/>
      <c r="C66" s="140">
        <f t="shared" ref="C66:AP66" si="23">C27-C64</f>
        <v>0</v>
      </c>
      <c r="D66" s="140">
        <f t="shared" si="23"/>
        <v>0</v>
      </c>
      <c r="E66" s="140">
        <f t="shared" si="23"/>
        <v>0</v>
      </c>
      <c r="F66" s="140">
        <f t="shared" si="23"/>
        <v>0</v>
      </c>
      <c r="G66" s="140">
        <f t="shared" si="23"/>
        <v>0</v>
      </c>
      <c r="H66" s="140">
        <f t="shared" si="23"/>
        <v>0</v>
      </c>
      <c r="I66" s="140">
        <f t="shared" si="23"/>
        <v>0</v>
      </c>
      <c r="J66" s="140">
        <f t="shared" si="23"/>
        <v>0</v>
      </c>
      <c r="K66" s="140">
        <f t="shared" si="23"/>
        <v>0</v>
      </c>
      <c r="L66" s="140">
        <f t="shared" si="23"/>
        <v>0</v>
      </c>
      <c r="M66" s="140">
        <f t="shared" si="23"/>
        <v>0</v>
      </c>
      <c r="N66" s="140">
        <f t="shared" si="23"/>
        <v>0</v>
      </c>
      <c r="O66" s="140">
        <f t="shared" si="23"/>
        <v>0</v>
      </c>
      <c r="P66" s="140">
        <f t="shared" si="23"/>
        <v>0</v>
      </c>
      <c r="Q66" s="140">
        <f t="shared" si="23"/>
        <v>0</v>
      </c>
      <c r="R66" s="140">
        <f t="shared" si="23"/>
        <v>0</v>
      </c>
      <c r="S66" s="140">
        <f t="shared" si="23"/>
        <v>0</v>
      </c>
      <c r="T66" s="140">
        <f t="shared" si="23"/>
        <v>0</v>
      </c>
      <c r="U66" s="140">
        <f t="shared" si="23"/>
        <v>0</v>
      </c>
      <c r="V66" s="140">
        <f t="shared" si="23"/>
        <v>0</v>
      </c>
      <c r="W66" s="140">
        <f t="shared" si="23"/>
        <v>0</v>
      </c>
      <c r="X66" s="140">
        <f t="shared" si="23"/>
        <v>0</v>
      </c>
      <c r="Y66" s="140">
        <f t="shared" si="23"/>
        <v>0</v>
      </c>
      <c r="Z66" s="140">
        <f t="shared" si="23"/>
        <v>0</v>
      </c>
      <c r="AA66" s="140">
        <f t="shared" si="23"/>
        <v>0</v>
      </c>
      <c r="AB66" s="140">
        <f t="shared" si="23"/>
        <v>0</v>
      </c>
      <c r="AC66" s="140">
        <f t="shared" si="23"/>
        <v>0</v>
      </c>
      <c r="AD66" s="140">
        <f t="shared" si="23"/>
        <v>0</v>
      </c>
      <c r="AE66" s="140">
        <f t="shared" si="23"/>
        <v>0</v>
      </c>
      <c r="AF66" s="140">
        <f t="shared" si="23"/>
        <v>0</v>
      </c>
      <c r="AG66" s="140">
        <f t="shared" si="23"/>
        <v>0</v>
      </c>
      <c r="AH66" s="140">
        <f t="shared" si="23"/>
        <v>0</v>
      </c>
      <c r="AI66" s="140">
        <f t="shared" si="23"/>
        <v>0</v>
      </c>
      <c r="AJ66" s="140">
        <f t="shared" si="23"/>
        <v>0</v>
      </c>
      <c r="AK66" s="140">
        <f t="shared" si="23"/>
        <v>0</v>
      </c>
      <c r="AL66" s="140">
        <f t="shared" si="23"/>
        <v>0</v>
      </c>
      <c r="AM66" s="140">
        <f t="shared" si="23"/>
        <v>0</v>
      </c>
      <c r="AN66" s="140">
        <f t="shared" si="23"/>
        <v>0</v>
      </c>
      <c r="AO66" s="140">
        <f t="shared" si="23"/>
        <v>0</v>
      </c>
      <c r="AP66" s="140">
        <f t="shared" si="23"/>
        <v>0</v>
      </c>
    </row>
    <row r="67" spans="1:42" x14ac:dyDescent="0.2">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row>
    <row r="68" spans="1:42" x14ac:dyDescent="0.2">
      <c r="A68" s="83" t="s">
        <v>86</v>
      </c>
      <c r="B68" s="7"/>
      <c r="C68" s="219"/>
      <c r="D68" s="219"/>
      <c r="E68" s="219"/>
      <c r="F68" s="219"/>
      <c r="G68" s="219"/>
      <c r="H68" s="219"/>
      <c r="I68" s="219"/>
      <c r="J68" s="219"/>
      <c r="K68" s="219"/>
      <c r="L68" s="219"/>
      <c r="M68" s="219"/>
      <c r="N68" s="219"/>
      <c r="O68" s="219"/>
      <c r="P68" s="219"/>
      <c r="Q68" s="219"/>
      <c r="R68" s="219"/>
      <c r="S68" s="219"/>
      <c r="T68" s="219"/>
      <c r="U68" s="219"/>
      <c r="V68" s="219"/>
      <c r="W68" s="219"/>
      <c r="X68" s="219"/>
      <c r="Y68" s="219"/>
      <c r="Z68" s="219"/>
      <c r="AA68" s="219"/>
      <c r="AB68" s="219"/>
      <c r="AC68" s="219"/>
      <c r="AD68" s="219"/>
      <c r="AE68" s="219"/>
      <c r="AF68" s="219"/>
      <c r="AG68" s="219"/>
      <c r="AH68" s="219"/>
      <c r="AI68" s="219"/>
      <c r="AJ68" s="219"/>
      <c r="AK68" s="219"/>
      <c r="AL68" s="219"/>
      <c r="AM68" s="219"/>
      <c r="AN68" s="219"/>
      <c r="AO68" s="219"/>
      <c r="AP68" s="219"/>
    </row>
    <row r="69" spans="1:42" x14ac:dyDescent="0.2">
      <c r="A69" s="20" t="s">
        <v>239</v>
      </c>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row>
    <row r="70" spans="1:42" x14ac:dyDescent="0.2">
      <c r="A70" s="18" t="s">
        <v>29</v>
      </c>
      <c r="B70" s="122"/>
      <c r="C70" s="122">
        <f>C66</f>
        <v>0</v>
      </c>
      <c r="D70" s="122">
        <f t="shared" ref="D70:AP70" si="24">D66</f>
        <v>0</v>
      </c>
      <c r="E70" s="122">
        <f t="shared" si="24"/>
        <v>0</v>
      </c>
      <c r="F70" s="122">
        <f t="shared" si="24"/>
        <v>0</v>
      </c>
      <c r="G70" s="122">
        <f t="shared" si="24"/>
        <v>0</v>
      </c>
      <c r="H70" s="122">
        <f t="shared" si="24"/>
        <v>0</v>
      </c>
      <c r="I70" s="122">
        <f t="shared" si="24"/>
        <v>0</v>
      </c>
      <c r="J70" s="122">
        <f t="shared" si="24"/>
        <v>0</v>
      </c>
      <c r="K70" s="122">
        <f t="shared" si="24"/>
        <v>0</v>
      </c>
      <c r="L70" s="122">
        <f t="shared" si="24"/>
        <v>0</v>
      </c>
      <c r="M70" s="122">
        <f t="shared" si="24"/>
        <v>0</v>
      </c>
      <c r="N70" s="122">
        <f t="shared" si="24"/>
        <v>0</v>
      </c>
      <c r="O70" s="122">
        <f t="shared" si="24"/>
        <v>0</v>
      </c>
      <c r="P70" s="122">
        <f t="shared" si="24"/>
        <v>0</v>
      </c>
      <c r="Q70" s="122">
        <f t="shared" si="24"/>
        <v>0</v>
      </c>
      <c r="R70" s="122">
        <f t="shared" si="24"/>
        <v>0</v>
      </c>
      <c r="S70" s="122">
        <f t="shared" si="24"/>
        <v>0</v>
      </c>
      <c r="T70" s="122">
        <f t="shared" si="24"/>
        <v>0</v>
      </c>
      <c r="U70" s="122">
        <f t="shared" si="24"/>
        <v>0</v>
      </c>
      <c r="V70" s="122">
        <f t="shared" si="24"/>
        <v>0</v>
      </c>
      <c r="W70" s="122">
        <f t="shared" si="24"/>
        <v>0</v>
      </c>
      <c r="X70" s="122">
        <f t="shared" si="24"/>
        <v>0</v>
      </c>
      <c r="Y70" s="122">
        <f t="shared" si="24"/>
        <v>0</v>
      </c>
      <c r="Z70" s="122">
        <f t="shared" si="24"/>
        <v>0</v>
      </c>
      <c r="AA70" s="122">
        <f t="shared" si="24"/>
        <v>0</v>
      </c>
      <c r="AB70" s="122">
        <f t="shared" si="24"/>
        <v>0</v>
      </c>
      <c r="AC70" s="122">
        <f t="shared" si="24"/>
        <v>0</v>
      </c>
      <c r="AD70" s="122">
        <f t="shared" si="24"/>
        <v>0</v>
      </c>
      <c r="AE70" s="122">
        <f t="shared" si="24"/>
        <v>0</v>
      </c>
      <c r="AF70" s="122">
        <f t="shared" si="24"/>
        <v>0</v>
      </c>
      <c r="AG70" s="122">
        <f t="shared" si="24"/>
        <v>0</v>
      </c>
      <c r="AH70" s="122">
        <f t="shared" si="24"/>
        <v>0</v>
      </c>
      <c r="AI70" s="122">
        <f t="shared" si="24"/>
        <v>0</v>
      </c>
      <c r="AJ70" s="122">
        <f t="shared" si="24"/>
        <v>0</v>
      </c>
      <c r="AK70" s="122">
        <f t="shared" si="24"/>
        <v>0</v>
      </c>
      <c r="AL70" s="122">
        <f t="shared" si="24"/>
        <v>0</v>
      </c>
      <c r="AM70" s="122">
        <f t="shared" si="24"/>
        <v>0</v>
      </c>
      <c r="AN70" s="122">
        <f t="shared" si="24"/>
        <v>0</v>
      </c>
      <c r="AO70" s="122">
        <f t="shared" si="24"/>
        <v>0</v>
      </c>
      <c r="AP70" s="122">
        <f t="shared" si="24"/>
        <v>0</v>
      </c>
    </row>
    <row r="71" spans="1:42" x14ac:dyDescent="0.2">
      <c r="A71" s="18" t="s">
        <v>190</v>
      </c>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row>
    <row r="72" spans="1:42" x14ac:dyDescent="0.2">
      <c r="A72" s="21" t="str">
        <f>A21</f>
        <v>Federal</v>
      </c>
      <c r="B72" s="100"/>
      <c r="C72" s="122">
        <f t="shared" ref="C72:AP72" si="25">IF(pbi_fed_for_ds="Yes",0,C641)</f>
        <v>0</v>
      </c>
      <c r="D72" s="122">
        <f t="shared" si="25"/>
        <v>0</v>
      </c>
      <c r="E72" s="122">
        <f t="shared" si="25"/>
        <v>0</v>
      </c>
      <c r="F72" s="122">
        <f t="shared" si="25"/>
        <v>0</v>
      </c>
      <c r="G72" s="122">
        <f t="shared" si="25"/>
        <v>0</v>
      </c>
      <c r="H72" s="122">
        <f t="shared" si="25"/>
        <v>0</v>
      </c>
      <c r="I72" s="122">
        <f t="shared" si="25"/>
        <v>0</v>
      </c>
      <c r="J72" s="122">
        <f t="shared" si="25"/>
        <v>0</v>
      </c>
      <c r="K72" s="122">
        <f t="shared" si="25"/>
        <v>0</v>
      </c>
      <c r="L72" s="122">
        <f t="shared" si="25"/>
        <v>0</v>
      </c>
      <c r="M72" s="122">
        <f t="shared" si="25"/>
        <v>0</v>
      </c>
      <c r="N72" s="122">
        <f t="shared" si="25"/>
        <v>0</v>
      </c>
      <c r="O72" s="122">
        <f t="shared" si="25"/>
        <v>0</v>
      </c>
      <c r="P72" s="122">
        <f t="shared" si="25"/>
        <v>0</v>
      </c>
      <c r="Q72" s="122">
        <f t="shared" si="25"/>
        <v>0</v>
      </c>
      <c r="R72" s="122">
        <f t="shared" si="25"/>
        <v>0</v>
      </c>
      <c r="S72" s="122">
        <f t="shared" si="25"/>
        <v>0</v>
      </c>
      <c r="T72" s="122">
        <f t="shared" si="25"/>
        <v>0</v>
      </c>
      <c r="U72" s="122">
        <f t="shared" si="25"/>
        <v>0</v>
      </c>
      <c r="V72" s="122">
        <f t="shared" si="25"/>
        <v>0</v>
      </c>
      <c r="W72" s="122">
        <f t="shared" si="25"/>
        <v>0</v>
      </c>
      <c r="X72" s="122">
        <f t="shared" si="25"/>
        <v>0</v>
      </c>
      <c r="Y72" s="122">
        <f t="shared" si="25"/>
        <v>0</v>
      </c>
      <c r="Z72" s="122">
        <f t="shared" si="25"/>
        <v>0</v>
      </c>
      <c r="AA72" s="122">
        <f t="shared" si="25"/>
        <v>0</v>
      </c>
      <c r="AB72" s="122">
        <f t="shared" si="25"/>
        <v>0</v>
      </c>
      <c r="AC72" s="122">
        <f t="shared" si="25"/>
        <v>0</v>
      </c>
      <c r="AD72" s="122">
        <f t="shared" si="25"/>
        <v>0</v>
      </c>
      <c r="AE72" s="122">
        <f t="shared" si="25"/>
        <v>0</v>
      </c>
      <c r="AF72" s="122">
        <f t="shared" si="25"/>
        <v>0</v>
      </c>
      <c r="AG72" s="122">
        <f t="shared" si="25"/>
        <v>0</v>
      </c>
      <c r="AH72" s="122">
        <f t="shared" si="25"/>
        <v>0</v>
      </c>
      <c r="AI72" s="122">
        <f t="shared" si="25"/>
        <v>0</v>
      </c>
      <c r="AJ72" s="122">
        <f t="shared" si="25"/>
        <v>0</v>
      </c>
      <c r="AK72" s="122">
        <f t="shared" si="25"/>
        <v>0</v>
      </c>
      <c r="AL72" s="122">
        <f t="shared" si="25"/>
        <v>0</v>
      </c>
      <c r="AM72" s="122">
        <f t="shared" si="25"/>
        <v>0</v>
      </c>
      <c r="AN72" s="122">
        <f t="shared" si="25"/>
        <v>0</v>
      </c>
      <c r="AO72" s="122">
        <f t="shared" si="25"/>
        <v>0</v>
      </c>
      <c r="AP72" s="122">
        <f t="shared" si="25"/>
        <v>0</v>
      </c>
    </row>
    <row r="73" spans="1:42" x14ac:dyDescent="0.2">
      <c r="A73" s="21" t="str">
        <f>A22</f>
        <v>State</v>
      </c>
      <c r="B73" s="100"/>
      <c r="C73" s="122">
        <f t="shared" ref="C73:AP73" si="26">IF(pbi_sta_for_ds="Yes",0,C645)</f>
        <v>0</v>
      </c>
      <c r="D73" s="122">
        <f t="shared" si="26"/>
        <v>0</v>
      </c>
      <c r="E73" s="122">
        <f t="shared" si="26"/>
        <v>0</v>
      </c>
      <c r="F73" s="122">
        <f t="shared" si="26"/>
        <v>0</v>
      </c>
      <c r="G73" s="122">
        <f t="shared" si="26"/>
        <v>0</v>
      </c>
      <c r="H73" s="122">
        <f t="shared" si="26"/>
        <v>0</v>
      </c>
      <c r="I73" s="122">
        <f t="shared" si="26"/>
        <v>0</v>
      </c>
      <c r="J73" s="122">
        <f t="shared" si="26"/>
        <v>0</v>
      </c>
      <c r="K73" s="122">
        <f t="shared" si="26"/>
        <v>0</v>
      </c>
      <c r="L73" s="122">
        <f t="shared" si="26"/>
        <v>0</v>
      </c>
      <c r="M73" s="122">
        <f t="shared" si="26"/>
        <v>0</v>
      </c>
      <c r="N73" s="122">
        <f t="shared" si="26"/>
        <v>0</v>
      </c>
      <c r="O73" s="122">
        <f t="shared" si="26"/>
        <v>0</v>
      </c>
      <c r="P73" s="122">
        <f t="shared" si="26"/>
        <v>0</v>
      </c>
      <c r="Q73" s="122">
        <f t="shared" si="26"/>
        <v>0</v>
      </c>
      <c r="R73" s="122">
        <f t="shared" si="26"/>
        <v>0</v>
      </c>
      <c r="S73" s="122">
        <f t="shared" si="26"/>
        <v>0</v>
      </c>
      <c r="T73" s="122">
        <f t="shared" si="26"/>
        <v>0</v>
      </c>
      <c r="U73" s="122">
        <f t="shared" si="26"/>
        <v>0</v>
      </c>
      <c r="V73" s="122">
        <f t="shared" si="26"/>
        <v>0</v>
      </c>
      <c r="W73" s="122">
        <f t="shared" si="26"/>
        <v>0</v>
      </c>
      <c r="X73" s="122">
        <f t="shared" si="26"/>
        <v>0</v>
      </c>
      <c r="Y73" s="122">
        <f t="shared" si="26"/>
        <v>0</v>
      </c>
      <c r="Z73" s="122">
        <f t="shared" si="26"/>
        <v>0</v>
      </c>
      <c r="AA73" s="122">
        <f t="shared" si="26"/>
        <v>0</v>
      </c>
      <c r="AB73" s="122">
        <f t="shared" si="26"/>
        <v>0</v>
      </c>
      <c r="AC73" s="122">
        <f t="shared" si="26"/>
        <v>0</v>
      </c>
      <c r="AD73" s="122">
        <f t="shared" si="26"/>
        <v>0</v>
      </c>
      <c r="AE73" s="122">
        <f t="shared" si="26"/>
        <v>0</v>
      </c>
      <c r="AF73" s="122">
        <f t="shared" si="26"/>
        <v>0</v>
      </c>
      <c r="AG73" s="122">
        <f t="shared" si="26"/>
        <v>0</v>
      </c>
      <c r="AH73" s="122">
        <f t="shared" si="26"/>
        <v>0</v>
      </c>
      <c r="AI73" s="122">
        <f t="shared" si="26"/>
        <v>0</v>
      </c>
      <c r="AJ73" s="122">
        <f t="shared" si="26"/>
        <v>0</v>
      </c>
      <c r="AK73" s="122">
        <f t="shared" si="26"/>
        <v>0</v>
      </c>
      <c r="AL73" s="122">
        <f t="shared" si="26"/>
        <v>0</v>
      </c>
      <c r="AM73" s="122">
        <f t="shared" si="26"/>
        <v>0</v>
      </c>
      <c r="AN73" s="122">
        <f t="shared" si="26"/>
        <v>0</v>
      </c>
      <c r="AO73" s="122">
        <f t="shared" si="26"/>
        <v>0</v>
      </c>
      <c r="AP73" s="122">
        <f t="shared" si="26"/>
        <v>0</v>
      </c>
    </row>
    <row r="74" spans="1:42" x14ac:dyDescent="0.2">
      <c r="A74" s="21" t="str">
        <f>A23</f>
        <v>Utility</v>
      </c>
      <c r="B74" s="100"/>
      <c r="C74" s="122">
        <f t="shared" ref="C74:AP74" si="27">IF(pbi_uti_for_ds="Yes",0,C649)</f>
        <v>0</v>
      </c>
      <c r="D74" s="122">
        <f t="shared" si="27"/>
        <v>0</v>
      </c>
      <c r="E74" s="122">
        <f t="shared" si="27"/>
        <v>0</v>
      </c>
      <c r="F74" s="122">
        <f t="shared" si="27"/>
        <v>0</v>
      </c>
      <c r="G74" s="122">
        <f t="shared" si="27"/>
        <v>0</v>
      </c>
      <c r="H74" s="122">
        <f t="shared" si="27"/>
        <v>0</v>
      </c>
      <c r="I74" s="122">
        <f t="shared" si="27"/>
        <v>0</v>
      </c>
      <c r="J74" s="122">
        <f t="shared" si="27"/>
        <v>0</v>
      </c>
      <c r="K74" s="122">
        <f t="shared" si="27"/>
        <v>0</v>
      </c>
      <c r="L74" s="122">
        <f t="shared" si="27"/>
        <v>0</v>
      </c>
      <c r="M74" s="122">
        <f t="shared" si="27"/>
        <v>0</v>
      </c>
      <c r="N74" s="122">
        <f t="shared" si="27"/>
        <v>0</v>
      </c>
      <c r="O74" s="122">
        <f t="shared" si="27"/>
        <v>0</v>
      </c>
      <c r="P74" s="122">
        <f t="shared" si="27"/>
        <v>0</v>
      </c>
      <c r="Q74" s="122">
        <f t="shared" si="27"/>
        <v>0</v>
      </c>
      <c r="R74" s="122">
        <f t="shared" si="27"/>
        <v>0</v>
      </c>
      <c r="S74" s="122">
        <f t="shared" si="27"/>
        <v>0</v>
      </c>
      <c r="T74" s="122">
        <f t="shared" si="27"/>
        <v>0</v>
      </c>
      <c r="U74" s="122">
        <f t="shared" si="27"/>
        <v>0</v>
      </c>
      <c r="V74" s="122">
        <f t="shared" si="27"/>
        <v>0</v>
      </c>
      <c r="W74" s="122">
        <f t="shared" si="27"/>
        <v>0</v>
      </c>
      <c r="X74" s="122">
        <f t="shared" si="27"/>
        <v>0</v>
      </c>
      <c r="Y74" s="122">
        <f t="shared" si="27"/>
        <v>0</v>
      </c>
      <c r="Z74" s="122">
        <f t="shared" si="27"/>
        <v>0</v>
      </c>
      <c r="AA74" s="122">
        <f t="shared" si="27"/>
        <v>0</v>
      </c>
      <c r="AB74" s="122">
        <f t="shared" si="27"/>
        <v>0</v>
      </c>
      <c r="AC74" s="122">
        <f t="shared" si="27"/>
        <v>0</v>
      </c>
      <c r="AD74" s="122">
        <f t="shared" si="27"/>
        <v>0</v>
      </c>
      <c r="AE74" s="122">
        <f t="shared" si="27"/>
        <v>0</v>
      </c>
      <c r="AF74" s="122">
        <f t="shared" si="27"/>
        <v>0</v>
      </c>
      <c r="AG74" s="122">
        <f t="shared" si="27"/>
        <v>0</v>
      </c>
      <c r="AH74" s="122">
        <f t="shared" si="27"/>
        <v>0</v>
      </c>
      <c r="AI74" s="122">
        <f t="shared" si="27"/>
        <v>0</v>
      </c>
      <c r="AJ74" s="122">
        <f t="shared" si="27"/>
        <v>0</v>
      </c>
      <c r="AK74" s="122">
        <f t="shared" si="27"/>
        <v>0</v>
      </c>
      <c r="AL74" s="122">
        <f t="shared" si="27"/>
        <v>0</v>
      </c>
      <c r="AM74" s="122">
        <f t="shared" si="27"/>
        <v>0</v>
      </c>
      <c r="AN74" s="122">
        <f t="shared" si="27"/>
        <v>0</v>
      </c>
      <c r="AO74" s="122">
        <f t="shared" si="27"/>
        <v>0</v>
      </c>
      <c r="AP74" s="122">
        <f t="shared" si="27"/>
        <v>0</v>
      </c>
    </row>
    <row r="75" spans="1:42" x14ac:dyDescent="0.2">
      <c r="A75" s="21" t="str">
        <f>A24</f>
        <v>Other</v>
      </c>
      <c r="B75" s="100"/>
      <c r="C75" s="123">
        <f t="shared" ref="C75:AP75" si="28">IF(pbi_oth_for_ds="Yes",0,C653)</f>
        <v>0</v>
      </c>
      <c r="D75" s="123">
        <f t="shared" si="28"/>
        <v>0</v>
      </c>
      <c r="E75" s="123">
        <f t="shared" si="28"/>
        <v>0</v>
      </c>
      <c r="F75" s="123">
        <f t="shared" si="28"/>
        <v>0</v>
      </c>
      <c r="G75" s="123">
        <f t="shared" si="28"/>
        <v>0</v>
      </c>
      <c r="H75" s="123">
        <f t="shared" si="28"/>
        <v>0</v>
      </c>
      <c r="I75" s="123">
        <f t="shared" si="28"/>
        <v>0</v>
      </c>
      <c r="J75" s="123">
        <f t="shared" si="28"/>
        <v>0</v>
      </c>
      <c r="K75" s="123">
        <f t="shared" si="28"/>
        <v>0</v>
      </c>
      <c r="L75" s="123">
        <f t="shared" si="28"/>
        <v>0</v>
      </c>
      <c r="M75" s="123">
        <f t="shared" si="28"/>
        <v>0</v>
      </c>
      <c r="N75" s="123">
        <f t="shared" si="28"/>
        <v>0</v>
      </c>
      <c r="O75" s="123">
        <f t="shared" si="28"/>
        <v>0</v>
      </c>
      <c r="P75" s="123">
        <f t="shared" si="28"/>
        <v>0</v>
      </c>
      <c r="Q75" s="123">
        <f t="shared" si="28"/>
        <v>0</v>
      </c>
      <c r="R75" s="123">
        <f t="shared" si="28"/>
        <v>0</v>
      </c>
      <c r="S75" s="123">
        <f t="shared" si="28"/>
        <v>0</v>
      </c>
      <c r="T75" s="123">
        <f t="shared" si="28"/>
        <v>0</v>
      </c>
      <c r="U75" s="123">
        <f t="shared" si="28"/>
        <v>0</v>
      </c>
      <c r="V75" s="123">
        <f t="shared" si="28"/>
        <v>0</v>
      </c>
      <c r="W75" s="123">
        <f t="shared" si="28"/>
        <v>0</v>
      </c>
      <c r="X75" s="123">
        <f t="shared" si="28"/>
        <v>0</v>
      </c>
      <c r="Y75" s="123">
        <f t="shared" si="28"/>
        <v>0</v>
      </c>
      <c r="Z75" s="123">
        <f t="shared" si="28"/>
        <v>0</v>
      </c>
      <c r="AA75" s="123">
        <f t="shared" si="28"/>
        <v>0</v>
      </c>
      <c r="AB75" s="123">
        <f t="shared" si="28"/>
        <v>0</v>
      </c>
      <c r="AC75" s="123">
        <f t="shared" si="28"/>
        <v>0</v>
      </c>
      <c r="AD75" s="123">
        <f t="shared" si="28"/>
        <v>0</v>
      </c>
      <c r="AE75" s="123">
        <f t="shared" si="28"/>
        <v>0</v>
      </c>
      <c r="AF75" s="123">
        <f t="shared" si="28"/>
        <v>0</v>
      </c>
      <c r="AG75" s="123">
        <f t="shared" si="28"/>
        <v>0</v>
      </c>
      <c r="AH75" s="123">
        <f t="shared" si="28"/>
        <v>0</v>
      </c>
      <c r="AI75" s="123">
        <f t="shared" si="28"/>
        <v>0</v>
      </c>
      <c r="AJ75" s="123">
        <f t="shared" si="28"/>
        <v>0</v>
      </c>
      <c r="AK75" s="123">
        <f t="shared" si="28"/>
        <v>0</v>
      </c>
      <c r="AL75" s="123">
        <f t="shared" si="28"/>
        <v>0</v>
      </c>
      <c r="AM75" s="123">
        <f t="shared" si="28"/>
        <v>0</v>
      </c>
      <c r="AN75" s="123">
        <f t="shared" si="28"/>
        <v>0</v>
      </c>
      <c r="AO75" s="123">
        <f t="shared" si="28"/>
        <v>0</v>
      </c>
      <c r="AP75" s="123">
        <f t="shared" si="28"/>
        <v>0</v>
      </c>
    </row>
    <row r="76" spans="1:42" x14ac:dyDescent="0.2">
      <c r="A76" s="21" t="s">
        <v>12</v>
      </c>
      <c r="B76" s="100"/>
      <c r="C76" s="122">
        <f>SUM(C72:C75)</f>
        <v>0</v>
      </c>
      <c r="D76" s="122">
        <f t="shared" ref="D76:AP76" si="29">SUM(D72:D75)</f>
        <v>0</v>
      </c>
      <c r="E76" s="122">
        <f t="shared" si="29"/>
        <v>0</v>
      </c>
      <c r="F76" s="122">
        <f t="shared" si="29"/>
        <v>0</v>
      </c>
      <c r="G76" s="122">
        <f t="shared" si="29"/>
        <v>0</v>
      </c>
      <c r="H76" s="122">
        <f t="shared" si="29"/>
        <v>0</v>
      </c>
      <c r="I76" s="122">
        <f t="shared" si="29"/>
        <v>0</v>
      </c>
      <c r="J76" s="122">
        <f t="shared" si="29"/>
        <v>0</v>
      </c>
      <c r="K76" s="122">
        <f t="shared" si="29"/>
        <v>0</v>
      </c>
      <c r="L76" s="122">
        <f t="shared" si="29"/>
        <v>0</v>
      </c>
      <c r="M76" s="122">
        <f t="shared" si="29"/>
        <v>0</v>
      </c>
      <c r="N76" s="122">
        <f t="shared" si="29"/>
        <v>0</v>
      </c>
      <c r="O76" s="122">
        <f t="shared" si="29"/>
        <v>0</v>
      </c>
      <c r="P76" s="122">
        <f t="shared" si="29"/>
        <v>0</v>
      </c>
      <c r="Q76" s="122">
        <f t="shared" si="29"/>
        <v>0</v>
      </c>
      <c r="R76" s="122">
        <f t="shared" si="29"/>
        <v>0</v>
      </c>
      <c r="S76" s="122">
        <f t="shared" si="29"/>
        <v>0</v>
      </c>
      <c r="T76" s="122">
        <f t="shared" si="29"/>
        <v>0</v>
      </c>
      <c r="U76" s="122">
        <f t="shared" si="29"/>
        <v>0</v>
      </c>
      <c r="V76" s="122">
        <f t="shared" si="29"/>
        <v>0</v>
      </c>
      <c r="W76" s="122">
        <f t="shared" si="29"/>
        <v>0</v>
      </c>
      <c r="X76" s="122">
        <f t="shared" si="29"/>
        <v>0</v>
      </c>
      <c r="Y76" s="122">
        <f t="shared" si="29"/>
        <v>0</v>
      </c>
      <c r="Z76" s="122">
        <f t="shared" si="29"/>
        <v>0</v>
      </c>
      <c r="AA76" s="122">
        <f t="shared" si="29"/>
        <v>0</v>
      </c>
      <c r="AB76" s="122">
        <f t="shared" si="29"/>
        <v>0</v>
      </c>
      <c r="AC76" s="122">
        <f t="shared" si="29"/>
        <v>0</v>
      </c>
      <c r="AD76" s="122">
        <f t="shared" si="29"/>
        <v>0</v>
      </c>
      <c r="AE76" s="122">
        <f t="shared" si="29"/>
        <v>0</v>
      </c>
      <c r="AF76" s="122">
        <f t="shared" si="29"/>
        <v>0</v>
      </c>
      <c r="AG76" s="122">
        <f t="shared" si="29"/>
        <v>0</v>
      </c>
      <c r="AH76" s="122">
        <f t="shared" si="29"/>
        <v>0</v>
      </c>
      <c r="AI76" s="122">
        <f t="shared" si="29"/>
        <v>0</v>
      </c>
      <c r="AJ76" s="122">
        <f t="shared" si="29"/>
        <v>0</v>
      </c>
      <c r="AK76" s="122">
        <f t="shared" si="29"/>
        <v>0</v>
      </c>
      <c r="AL76" s="122">
        <f t="shared" si="29"/>
        <v>0</v>
      </c>
      <c r="AM76" s="122">
        <f t="shared" si="29"/>
        <v>0</v>
      </c>
      <c r="AN76" s="122">
        <f t="shared" si="29"/>
        <v>0</v>
      </c>
      <c r="AO76" s="122">
        <f t="shared" si="29"/>
        <v>0</v>
      </c>
      <c r="AP76" s="122">
        <f t="shared" si="29"/>
        <v>0</v>
      </c>
    </row>
    <row r="77" spans="1:42" x14ac:dyDescent="0.2">
      <c r="A77" s="18" t="s">
        <v>256</v>
      </c>
      <c r="B77" s="122">
        <v>0</v>
      </c>
      <c r="C77" s="122">
        <f t="shared" ref="C77:AP77" si="30">C801</f>
        <v>0</v>
      </c>
      <c r="D77" s="122">
        <f t="shared" si="30"/>
        <v>0</v>
      </c>
      <c r="E77" s="122">
        <f t="shared" si="30"/>
        <v>0</v>
      </c>
      <c r="F77" s="122">
        <f t="shared" si="30"/>
        <v>0</v>
      </c>
      <c r="G77" s="122">
        <f t="shared" si="30"/>
        <v>0</v>
      </c>
      <c r="H77" s="122">
        <f t="shared" si="30"/>
        <v>0</v>
      </c>
      <c r="I77" s="122">
        <f t="shared" si="30"/>
        <v>0</v>
      </c>
      <c r="J77" s="122">
        <f t="shared" si="30"/>
        <v>0</v>
      </c>
      <c r="K77" s="122">
        <f t="shared" si="30"/>
        <v>0</v>
      </c>
      <c r="L77" s="122">
        <f t="shared" si="30"/>
        <v>0</v>
      </c>
      <c r="M77" s="122">
        <f t="shared" si="30"/>
        <v>0</v>
      </c>
      <c r="N77" s="122">
        <f t="shared" si="30"/>
        <v>0</v>
      </c>
      <c r="O77" s="122">
        <f t="shared" si="30"/>
        <v>0</v>
      </c>
      <c r="P77" s="122">
        <f t="shared" si="30"/>
        <v>0</v>
      </c>
      <c r="Q77" s="122">
        <f t="shared" si="30"/>
        <v>0</v>
      </c>
      <c r="R77" s="122">
        <f t="shared" si="30"/>
        <v>0</v>
      </c>
      <c r="S77" s="122">
        <f t="shared" si="30"/>
        <v>0</v>
      </c>
      <c r="T77" s="122">
        <f t="shared" si="30"/>
        <v>0</v>
      </c>
      <c r="U77" s="122">
        <f t="shared" si="30"/>
        <v>0</v>
      </c>
      <c r="V77" s="122">
        <f t="shared" si="30"/>
        <v>0</v>
      </c>
      <c r="W77" s="122">
        <f t="shared" si="30"/>
        <v>0</v>
      </c>
      <c r="X77" s="122">
        <f t="shared" si="30"/>
        <v>0</v>
      </c>
      <c r="Y77" s="122">
        <f t="shared" si="30"/>
        <v>0</v>
      </c>
      <c r="Z77" s="122">
        <f t="shared" si="30"/>
        <v>0</v>
      </c>
      <c r="AA77" s="122">
        <f t="shared" si="30"/>
        <v>0</v>
      </c>
      <c r="AB77" s="122">
        <f t="shared" si="30"/>
        <v>0</v>
      </c>
      <c r="AC77" s="122">
        <f t="shared" si="30"/>
        <v>0</v>
      </c>
      <c r="AD77" s="122">
        <f t="shared" si="30"/>
        <v>0</v>
      </c>
      <c r="AE77" s="122">
        <f t="shared" si="30"/>
        <v>0</v>
      </c>
      <c r="AF77" s="122">
        <f t="shared" si="30"/>
        <v>0</v>
      </c>
      <c r="AG77" s="122">
        <f t="shared" si="30"/>
        <v>0</v>
      </c>
      <c r="AH77" s="122">
        <f t="shared" si="30"/>
        <v>0</v>
      </c>
      <c r="AI77" s="122">
        <f t="shared" si="30"/>
        <v>0</v>
      </c>
      <c r="AJ77" s="122">
        <f t="shared" si="30"/>
        <v>0</v>
      </c>
      <c r="AK77" s="122">
        <f t="shared" si="30"/>
        <v>0</v>
      </c>
      <c r="AL77" s="122">
        <f t="shared" si="30"/>
        <v>0</v>
      </c>
      <c r="AM77" s="122">
        <f t="shared" si="30"/>
        <v>0</v>
      </c>
      <c r="AN77" s="122">
        <f t="shared" si="30"/>
        <v>0</v>
      </c>
      <c r="AO77" s="122">
        <f t="shared" si="30"/>
        <v>0</v>
      </c>
      <c r="AP77" s="122">
        <f t="shared" si="30"/>
        <v>0</v>
      </c>
    </row>
    <row r="78" spans="1:42" x14ac:dyDescent="0.2">
      <c r="A78" s="18" t="s">
        <v>257</v>
      </c>
      <c r="B78" s="123">
        <v>0</v>
      </c>
      <c r="C78" s="123">
        <f t="shared" ref="C78:AP78" si="31">-C660</f>
        <v>0</v>
      </c>
      <c r="D78" s="123">
        <f t="shared" si="31"/>
        <v>0</v>
      </c>
      <c r="E78" s="123">
        <f t="shared" si="31"/>
        <v>0</v>
      </c>
      <c r="F78" s="123">
        <f t="shared" si="31"/>
        <v>0</v>
      </c>
      <c r="G78" s="123">
        <f t="shared" si="31"/>
        <v>0</v>
      </c>
      <c r="H78" s="123">
        <f t="shared" si="31"/>
        <v>0</v>
      </c>
      <c r="I78" s="123">
        <f t="shared" si="31"/>
        <v>0</v>
      </c>
      <c r="J78" s="123">
        <f t="shared" si="31"/>
        <v>0</v>
      </c>
      <c r="K78" s="123">
        <f t="shared" si="31"/>
        <v>0</v>
      </c>
      <c r="L78" s="123">
        <f t="shared" si="31"/>
        <v>0</v>
      </c>
      <c r="M78" s="123">
        <f t="shared" si="31"/>
        <v>0</v>
      </c>
      <c r="N78" s="123">
        <f t="shared" si="31"/>
        <v>0</v>
      </c>
      <c r="O78" s="123">
        <f t="shared" si="31"/>
        <v>0</v>
      </c>
      <c r="P78" s="123">
        <f t="shared" si="31"/>
        <v>0</v>
      </c>
      <c r="Q78" s="123">
        <f t="shared" si="31"/>
        <v>0</v>
      </c>
      <c r="R78" s="123">
        <f t="shared" si="31"/>
        <v>0</v>
      </c>
      <c r="S78" s="123">
        <f t="shared" si="31"/>
        <v>0</v>
      </c>
      <c r="T78" s="123">
        <f t="shared" si="31"/>
        <v>0</v>
      </c>
      <c r="U78" s="123">
        <f t="shared" si="31"/>
        <v>0</v>
      </c>
      <c r="V78" s="123">
        <f t="shared" si="31"/>
        <v>0</v>
      </c>
      <c r="W78" s="123">
        <f t="shared" si="31"/>
        <v>0</v>
      </c>
      <c r="X78" s="123">
        <f t="shared" si="31"/>
        <v>0</v>
      </c>
      <c r="Y78" s="123">
        <f t="shared" si="31"/>
        <v>0</v>
      </c>
      <c r="Z78" s="123">
        <f t="shared" si="31"/>
        <v>0</v>
      </c>
      <c r="AA78" s="123">
        <f t="shared" si="31"/>
        <v>0</v>
      </c>
      <c r="AB78" s="123">
        <f t="shared" si="31"/>
        <v>0</v>
      </c>
      <c r="AC78" s="123">
        <f t="shared" si="31"/>
        <v>0</v>
      </c>
      <c r="AD78" s="123">
        <f t="shared" si="31"/>
        <v>0</v>
      </c>
      <c r="AE78" s="123">
        <f t="shared" si="31"/>
        <v>0</v>
      </c>
      <c r="AF78" s="123">
        <f t="shared" si="31"/>
        <v>0</v>
      </c>
      <c r="AG78" s="123">
        <f t="shared" si="31"/>
        <v>0</v>
      </c>
      <c r="AH78" s="123">
        <f t="shared" si="31"/>
        <v>0</v>
      </c>
      <c r="AI78" s="123">
        <f t="shared" si="31"/>
        <v>0</v>
      </c>
      <c r="AJ78" s="123">
        <f t="shared" si="31"/>
        <v>0</v>
      </c>
      <c r="AK78" s="123">
        <f t="shared" si="31"/>
        <v>0</v>
      </c>
      <c r="AL78" s="123">
        <f t="shared" si="31"/>
        <v>0</v>
      </c>
      <c r="AM78" s="123">
        <f t="shared" si="31"/>
        <v>0</v>
      </c>
      <c r="AN78" s="123">
        <f t="shared" si="31"/>
        <v>0</v>
      </c>
      <c r="AO78" s="123">
        <f t="shared" si="31"/>
        <v>0</v>
      </c>
      <c r="AP78" s="123">
        <f t="shared" si="31"/>
        <v>0</v>
      </c>
    </row>
    <row r="79" spans="1:42" x14ac:dyDescent="0.2">
      <c r="A79" s="208" t="s">
        <v>12</v>
      </c>
      <c r="B79" s="140">
        <f>B70+B76+B77+B78</f>
        <v>0</v>
      </c>
      <c r="C79" s="140">
        <f>C70+C76+C77+C78</f>
        <v>0</v>
      </c>
      <c r="D79" s="140">
        <f t="shared" ref="D79:AP79" si="32">D70+D76+D77+D78</f>
        <v>0</v>
      </c>
      <c r="E79" s="140">
        <f t="shared" si="32"/>
        <v>0</v>
      </c>
      <c r="F79" s="140">
        <f t="shared" si="32"/>
        <v>0</v>
      </c>
      <c r="G79" s="140">
        <f t="shared" si="32"/>
        <v>0</v>
      </c>
      <c r="H79" s="140">
        <f t="shared" si="32"/>
        <v>0</v>
      </c>
      <c r="I79" s="140">
        <f t="shared" si="32"/>
        <v>0</v>
      </c>
      <c r="J79" s="140">
        <f t="shared" si="32"/>
        <v>0</v>
      </c>
      <c r="K79" s="140">
        <f t="shared" si="32"/>
        <v>0</v>
      </c>
      <c r="L79" s="140">
        <f t="shared" si="32"/>
        <v>0</v>
      </c>
      <c r="M79" s="140">
        <f t="shared" si="32"/>
        <v>0</v>
      </c>
      <c r="N79" s="140">
        <f t="shared" si="32"/>
        <v>0</v>
      </c>
      <c r="O79" s="140">
        <f t="shared" si="32"/>
        <v>0</v>
      </c>
      <c r="P79" s="140">
        <f t="shared" si="32"/>
        <v>0</v>
      </c>
      <c r="Q79" s="140">
        <f t="shared" si="32"/>
        <v>0</v>
      </c>
      <c r="R79" s="140">
        <f t="shared" si="32"/>
        <v>0</v>
      </c>
      <c r="S79" s="140">
        <f t="shared" si="32"/>
        <v>0</v>
      </c>
      <c r="T79" s="140">
        <f t="shared" si="32"/>
        <v>0</v>
      </c>
      <c r="U79" s="140">
        <f t="shared" si="32"/>
        <v>0</v>
      </c>
      <c r="V79" s="140">
        <f t="shared" si="32"/>
        <v>0</v>
      </c>
      <c r="W79" s="140">
        <f t="shared" si="32"/>
        <v>0</v>
      </c>
      <c r="X79" s="140">
        <f t="shared" si="32"/>
        <v>0</v>
      </c>
      <c r="Y79" s="140">
        <f t="shared" si="32"/>
        <v>0</v>
      </c>
      <c r="Z79" s="140">
        <f t="shared" si="32"/>
        <v>0</v>
      </c>
      <c r="AA79" s="140">
        <f t="shared" si="32"/>
        <v>0</v>
      </c>
      <c r="AB79" s="140">
        <f t="shared" si="32"/>
        <v>0</v>
      </c>
      <c r="AC79" s="140">
        <f t="shared" si="32"/>
        <v>0</v>
      </c>
      <c r="AD79" s="140">
        <f t="shared" si="32"/>
        <v>0</v>
      </c>
      <c r="AE79" s="140">
        <f t="shared" si="32"/>
        <v>0</v>
      </c>
      <c r="AF79" s="140">
        <f t="shared" si="32"/>
        <v>0</v>
      </c>
      <c r="AG79" s="140">
        <f t="shared" si="32"/>
        <v>0</v>
      </c>
      <c r="AH79" s="140">
        <f t="shared" si="32"/>
        <v>0</v>
      </c>
      <c r="AI79" s="140">
        <f t="shared" si="32"/>
        <v>0</v>
      </c>
      <c r="AJ79" s="140">
        <f t="shared" si="32"/>
        <v>0</v>
      </c>
      <c r="AK79" s="140">
        <f t="shared" si="32"/>
        <v>0</v>
      </c>
      <c r="AL79" s="140">
        <f t="shared" si="32"/>
        <v>0</v>
      </c>
      <c r="AM79" s="140">
        <f t="shared" si="32"/>
        <v>0</v>
      </c>
      <c r="AN79" s="140">
        <f t="shared" si="32"/>
        <v>0</v>
      </c>
      <c r="AO79" s="140">
        <f t="shared" si="32"/>
        <v>0</v>
      </c>
      <c r="AP79" s="140">
        <f t="shared" si="32"/>
        <v>0</v>
      </c>
    </row>
    <row r="80" spans="1:42" x14ac:dyDescent="0.2">
      <c r="A80" s="18"/>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row>
    <row r="81" spans="1:42" x14ac:dyDescent="0.2">
      <c r="A81" s="20" t="s">
        <v>71</v>
      </c>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row>
    <row r="82" spans="1:42" x14ac:dyDescent="0.2">
      <c r="A82" s="4" t="s">
        <v>196</v>
      </c>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row>
    <row r="83" spans="1:42" x14ac:dyDescent="0.2">
      <c r="A83" s="21" t="s">
        <v>197</v>
      </c>
      <c r="B83" s="122">
        <f>-total_installed_cost</f>
        <v>-102764500</v>
      </c>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row>
    <row r="84" spans="1:42" x14ac:dyDescent="0.2">
      <c r="A84" s="21" t="s">
        <v>247</v>
      </c>
      <c r="B84" s="122">
        <f>-(cost_debt_closing)</f>
        <v>-450000</v>
      </c>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row>
    <row r="85" spans="1:42" x14ac:dyDescent="0.2">
      <c r="A85" s="21" t="s">
        <v>248</v>
      </c>
      <c r="B85" s="122">
        <f>-CostDebtUpfront</f>
        <v>-1888620</v>
      </c>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row>
    <row r="86" spans="1:42" x14ac:dyDescent="0.2">
      <c r="A86" s="21" t="s">
        <v>249</v>
      </c>
      <c r="B86" s="122">
        <f>-cost_other_financing</f>
        <v>0</v>
      </c>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row>
    <row r="87" spans="1:42" x14ac:dyDescent="0.2">
      <c r="A87" s="21" t="s">
        <v>198</v>
      </c>
      <c r="B87" s="122">
        <f>-Inputs!I88</f>
        <v>-1926834.375</v>
      </c>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row>
    <row r="88" spans="1:42" x14ac:dyDescent="0.2">
      <c r="A88" s="21" t="s">
        <v>400</v>
      </c>
      <c r="B88" s="122">
        <f>-(cs_cost_upfront+cs_cost_upfront_per_capacity*system_capacity)</f>
        <v>-3500000</v>
      </c>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row>
    <row r="89" spans="1:42" x14ac:dyDescent="0.2">
      <c r="A89" s="21" t="s">
        <v>392</v>
      </c>
      <c r="B89" s="128">
        <f>SUM(B83:B88)</f>
        <v>-110529954.375</v>
      </c>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row>
    <row r="90" spans="1:42" x14ac:dyDescent="0.2">
      <c r="A90" s="18" t="s">
        <v>391</v>
      </c>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row>
    <row r="91" spans="1:42" x14ac:dyDescent="0.2">
      <c r="A91" s="21" t="s">
        <v>254</v>
      </c>
      <c r="B91" s="122">
        <f>-(C622+C628)</f>
        <v>0</v>
      </c>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c r="AI91" s="122"/>
      <c r="AJ91" s="122"/>
      <c r="AK91" s="122"/>
      <c r="AL91" s="122"/>
      <c r="AM91" s="122"/>
      <c r="AN91" s="122"/>
      <c r="AO91" s="122"/>
      <c r="AP91" s="122"/>
    </row>
    <row r="92" spans="1:42" x14ac:dyDescent="0.2">
      <c r="A92" s="21" t="s">
        <v>255</v>
      </c>
      <c r="B92" s="122">
        <f>-C635</f>
        <v>0</v>
      </c>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2"/>
      <c r="AN92" s="122"/>
      <c r="AO92" s="122"/>
      <c r="AP92" s="122"/>
    </row>
    <row r="93" spans="1:42" x14ac:dyDescent="0.2">
      <c r="A93" s="21" t="s">
        <v>401</v>
      </c>
      <c r="B93" s="122">
        <f>-B186</f>
        <v>0</v>
      </c>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row>
    <row r="94" spans="1:42" x14ac:dyDescent="0.2">
      <c r="A94" s="21" t="s">
        <v>393</v>
      </c>
      <c r="B94" s="128">
        <f>SUM(B91:B93)</f>
        <v>0</v>
      </c>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c r="AA94" s="122"/>
      <c r="AB94" s="122"/>
      <c r="AC94" s="122"/>
      <c r="AD94" s="122"/>
      <c r="AE94" s="122"/>
      <c r="AF94" s="122"/>
      <c r="AG94" s="122"/>
      <c r="AH94" s="122"/>
      <c r="AI94" s="122"/>
      <c r="AJ94" s="122"/>
      <c r="AK94" s="122"/>
      <c r="AL94" s="122"/>
      <c r="AM94" s="122"/>
      <c r="AN94" s="122"/>
      <c r="AO94" s="122"/>
      <c r="AP94" s="122"/>
    </row>
    <row r="95" spans="1:42" x14ac:dyDescent="0.2">
      <c r="A95" s="89" t="s">
        <v>206</v>
      </c>
      <c r="B95" s="140">
        <f>B89-B94</f>
        <v>-110529954.375</v>
      </c>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2"/>
      <c r="AH95" s="122"/>
      <c r="AI95" s="122"/>
      <c r="AJ95" s="122"/>
      <c r="AK95" s="122"/>
      <c r="AL95" s="122"/>
      <c r="AM95" s="122"/>
      <c r="AN95" s="122"/>
      <c r="AO95" s="122"/>
      <c r="AP95" s="122"/>
    </row>
    <row r="96" spans="1:42" x14ac:dyDescent="0.2">
      <c r="A96" s="18" t="s">
        <v>199</v>
      </c>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122"/>
      <c r="AH96" s="122"/>
      <c r="AI96" s="122"/>
      <c r="AJ96" s="122"/>
      <c r="AK96" s="122"/>
      <c r="AL96" s="122"/>
      <c r="AM96" s="122"/>
      <c r="AN96" s="122"/>
      <c r="AO96" s="122"/>
      <c r="AP96" s="122"/>
    </row>
    <row r="97" spans="1:42" x14ac:dyDescent="0.2">
      <c r="A97" s="21" t="s">
        <v>280</v>
      </c>
      <c r="B97" s="122">
        <f>-B687-B688</f>
        <v>-2712520</v>
      </c>
      <c r="C97" s="122">
        <f t="shared" ref="C97:AP97" si="33">-C687-C688</f>
        <v>0</v>
      </c>
      <c r="D97" s="122">
        <f t="shared" si="33"/>
        <v>0</v>
      </c>
      <c r="E97" s="122">
        <f t="shared" si="33"/>
        <v>0</v>
      </c>
      <c r="F97" s="122">
        <f t="shared" si="33"/>
        <v>0</v>
      </c>
      <c r="G97" s="122">
        <f t="shared" si="33"/>
        <v>0</v>
      </c>
      <c r="H97" s="122">
        <f t="shared" si="33"/>
        <v>0</v>
      </c>
      <c r="I97" s="122">
        <f t="shared" si="33"/>
        <v>0</v>
      </c>
      <c r="J97" s="122">
        <f t="shared" si="33"/>
        <v>0</v>
      </c>
      <c r="K97" s="122">
        <f t="shared" si="33"/>
        <v>0</v>
      </c>
      <c r="L97" s="122">
        <f t="shared" si="33"/>
        <v>0</v>
      </c>
      <c r="M97" s="122">
        <f t="shared" si="33"/>
        <v>0</v>
      </c>
      <c r="N97" s="122">
        <f t="shared" si="33"/>
        <v>0</v>
      </c>
      <c r="O97" s="122">
        <f t="shared" si="33"/>
        <v>0</v>
      </c>
      <c r="P97" s="122">
        <f t="shared" si="33"/>
        <v>0</v>
      </c>
      <c r="Q97" s="122">
        <f t="shared" si="33"/>
        <v>0</v>
      </c>
      <c r="R97" s="122">
        <f t="shared" si="33"/>
        <v>0</v>
      </c>
      <c r="S97" s="122">
        <f t="shared" si="33"/>
        <v>0</v>
      </c>
      <c r="T97" s="122">
        <f t="shared" si="33"/>
        <v>2712520</v>
      </c>
      <c r="U97" s="122">
        <f t="shared" si="33"/>
        <v>0</v>
      </c>
      <c r="V97" s="122">
        <f t="shared" si="33"/>
        <v>0</v>
      </c>
      <c r="W97" s="122">
        <f t="shared" si="33"/>
        <v>0</v>
      </c>
      <c r="X97" s="122">
        <f t="shared" si="33"/>
        <v>0</v>
      </c>
      <c r="Y97" s="122">
        <f t="shared" si="33"/>
        <v>0</v>
      </c>
      <c r="Z97" s="122">
        <f t="shared" si="33"/>
        <v>0</v>
      </c>
      <c r="AA97" s="122">
        <f t="shared" si="33"/>
        <v>0</v>
      </c>
      <c r="AB97" s="122">
        <f t="shared" si="33"/>
        <v>0</v>
      </c>
      <c r="AC97" s="122">
        <f t="shared" si="33"/>
        <v>0</v>
      </c>
      <c r="AD97" s="122">
        <f t="shared" si="33"/>
        <v>0</v>
      </c>
      <c r="AE97" s="122">
        <f t="shared" si="33"/>
        <v>0</v>
      </c>
      <c r="AF97" s="122">
        <f t="shared" si="33"/>
        <v>0</v>
      </c>
      <c r="AG97" s="122">
        <f t="shared" si="33"/>
        <v>0</v>
      </c>
      <c r="AH97" s="122">
        <f t="shared" si="33"/>
        <v>0</v>
      </c>
      <c r="AI97" s="122">
        <f t="shared" si="33"/>
        <v>0</v>
      </c>
      <c r="AJ97" s="122">
        <f t="shared" si="33"/>
        <v>0</v>
      </c>
      <c r="AK97" s="122">
        <f t="shared" si="33"/>
        <v>0</v>
      </c>
      <c r="AL97" s="122">
        <f t="shared" si="33"/>
        <v>0</v>
      </c>
      <c r="AM97" s="122">
        <f t="shared" si="33"/>
        <v>0</v>
      </c>
      <c r="AN97" s="122">
        <f t="shared" si="33"/>
        <v>0</v>
      </c>
      <c r="AO97" s="122">
        <f t="shared" si="33"/>
        <v>0</v>
      </c>
      <c r="AP97" s="122">
        <f t="shared" si="33"/>
        <v>0</v>
      </c>
    </row>
    <row r="98" spans="1:42" x14ac:dyDescent="0.2">
      <c r="A98" s="21" t="s">
        <v>279</v>
      </c>
      <c r="B98" s="122">
        <f t="shared" ref="B98:AP98" si="34">-B693-B694</f>
        <v>0</v>
      </c>
      <c r="C98" s="122">
        <f t="shared" si="34"/>
        <v>0</v>
      </c>
      <c r="D98" s="122">
        <f t="shared" si="34"/>
        <v>0</v>
      </c>
      <c r="E98" s="122">
        <f t="shared" si="34"/>
        <v>0</v>
      </c>
      <c r="F98" s="122">
        <f t="shared" si="34"/>
        <v>0</v>
      </c>
      <c r="G98" s="122">
        <f t="shared" si="34"/>
        <v>0</v>
      </c>
      <c r="H98" s="122">
        <f t="shared" si="34"/>
        <v>0</v>
      </c>
      <c r="I98" s="122">
        <f t="shared" si="34"/>
        <v>0</v>
      </c>
      <c r="J98" s="122">
        <f t="shared" si="34"/>
        <v>0</v>
      </c>
      <c r="K98" s="122">
        <f t="shared" si="34"/>
        <v>0</v>
      </c>
      <c r="L98" s="122">
        <f t="shared" si="34"/>
        <v>0</v>
      </c>
      <c r="M98" s="122">
        <f t="shared" si="34"/>
        <v>0</v>
      </c>
      <c r="N98" s="122">
        <f t="shared" si="34"/>
        <v>0</v>
      </c>
      <c r="O98" s="122">
        <f t="shared" si="34"/>
        <v>0</v>
      </c>
      <c r="P98" s="122">
        <f t="shared" si="34"/>
        <v>0</v>
      </c>
      <c r="Q98" s="122">
        <f t="shared" si="34"/>
        <v>0</v>
      </c>
      <c r="R98" s="122">
        <f t="shared" si="34"/>
        <v>0</v>
      </c>
      <c r="S98" s="122">
        <f t="shared" si="34"/>
        <v>0</v>
      </c>
      <c r="T98" s="122">
        <f t="shared" si="34"/>
        <v>0</v>
      </c>
      <c r="U98" s="122">
        <f t="shared" si="34"/>
        <v>0</v>
      </c>
      <c r="V98" s="122">
        <f t="shared" si="34"/>
        <v>0</v>
      </c>
      <c r="W98" s="122">
        <f t="shared" si="34"/>
        <v>0</v>
      </c>
      <c r="X98" s="122">
        <f t="shared" si="34"/>
        <v>0</v>
      </c>
      <c r="Y98" s="122">
        <f t="shared" si="34"/>
        <v>0</v>
      </c>
      <c r="Z98" s="122">
        <f t="shared" si="34"/>
        <v>0</v>
      </c>
      <c r="AA98" s="122">
        <f t="shared" si="34"/>
        <v>0</v>
      </c>
      <c r="AB98" s="122">
        <f t="shared" si="34"/>
        <v>0</v>
      </c>
      <c r="AC98" s="122">
        <f t="shared" si="34"/>
        <v>0</v>
      </c>
      <c r="AD98" s="122">
        <f t="shared" si="34"/>
        <v>0</v>
      </c>
      <c r="AE98" s="122">
        <f t="shared" si="34"/>
        <v>0</v>
      </c>
      <c r="AF98" s="122">
        <f t="shared" si="34"/>
        <v>0</v>
      </c>
      <c r="AG98" s="122">
        <f t="shared" si="34"/>
        <v>0</v>
      </c>
      <c r="AH98" s="122">
        <f t="shared" si="34"/>
        <v>0</v>
      </c>
      <c r="AI98" s="122">
        <f t="shared" si="34"/>
        <v>0</v>
      </c>
      <c r="AJ98" s="122">
        <f t="shared" si="34"/>
        <v>0</v>
      </c>
      <c r="AK98" s="122">
        <f t="shared" si="34"/>
        <v>0</v>
      </c>
      <c r="AL98" s="122">
        <f t="shared" si="34"/>
        <v>0</v>
      </c>
      <c r="AM98" s="122">
        <f t="shared" si="34"/>
        <v>0</v>
      </c>
      <c r="AN98" s="122">
        <f t="shared" si="34"/>
        <v>0</v>
      </c>
      <c r="AO98" s="122">
        <f t="shared" si="34"/>
        <v>0</v>
      </c>
      <c r="AP98" s="122">
        <f t="shared" si="34"/>
        <v>0</v>
      </c>
    </row>
    <row r="99" spans="1:42" x14ac:dyDescent="0.2">
      <c r="A99" s="21" t="s">
        <v>291</v>
      </c>
      <c r="B99" s="122">
        <f>-B699-B700</f>
        <v>0</v>
      </c>
      <c r="C99" s="122">
        <f t="shared" ref="C99:AP99" si="35">-C699-C700</f>
        <v>0</v>
      </c>
      <c r="D99" s="122">
        <f t="shared" si="35"/>
        <v>0</v>
      </c>
      <c r="E99" s="122">
        <f t="shared" si="35"/>
        <v>0</v>
      </c>
      <c r="F99" s="122">
        <f t="shared" si="35"/>
        <v>0</v>
      </c>
      <c r="G99" s="122">
        <f t="shared" si="35"/>
        <v>0</v>
      </c>
      <c r="H99" s="122">
        <f t="shared" si="35"/>
        <v>0</v>
      </c>
      <c r="I99" s="122">
        <f t="shared" si="35"/>
        <v>0</v>
      </c>
      <c r="J99" s="122">
        <f t="shared" si="35"/>
        <v>0</v>
      </c>
      <c r="K99" s="122">
        <f t="shared" si="35"/>
        <v>0</v>
      </c>
      <c r="L99" s="122">
        <f t="shared" si="35"/>
        <v>0</v>
      </c>
      <c r="M99" s="122">
        <f t="shared" si="35"/>
        <v>0</v>
      </c>
      <c r="N99" s="122">
        <f t="shared" si="35"/>
        <v>0</v>
      </c>
      <c r="O99" s="122">
        <f t="shared" si="35"/>
        <v>0</v>
      </c>
      <c r="P99" s="122">
        <f t="shared" si="35"/>
        <v>0</v>
      </c>
      <c r="Q99" s="122">
        <f t="shared" si="35"/>
        <v>0</v>
      </c>
      <c r="R99" s="122">
        <f t="shared" si="35"/>
        <v>0</v>
      </c>
      <c r="S99" s="122">
        <f t="shared" si="35"/>
        <v>0</v>
      </c>
      <c r="T99" s="122">
        <f t="shared" si="35"/>
        <v>0</v>
      </c>
      <c r="U99" s="122">
        <f t="shared" si="35"/>
        <v>0</v>
      </c>
      <c r="V99" s="122">
        <f t="shared" si="35"/>
        <v>0</v>
      </c>
      <c r="W99" s="122">
        <f t="shared" si="35"/>
        <v>0</v>
      </c>
      <c r="X99" s="122">
        <f t="shared" si="35"/>
        <v>0</v>
      </c>
      <c r="Y99" s="122">
        <f t="shared" si="35"/>
        <v>0</v>
      </c>
      <c r="Z99" s="122">
        <f t="shared" si="35"/>
        <v>0</v>
      </c>
      <c r="AA99" s="122">
        <f t="shared" si="35"/>
        <v>0</v>
      </c>
      <c r="AB99" s="122">
        <f t="shared" si="35"/>
        <v>0</v>
      </c>
      <c r="AC99" s="122">
        <f t="shared" si="35"/>
        <v>0</v>
      </c>
      <c r="AD99" s="122">
        <f t="shared" si="35"/>
        <v>0</v>
      </c>
      <c r="AE99" s="122">
        <f t="shared" si="35"/>
        <v>0</v>
      </c>
      <c r="AF99" s="122">
        <f t="shared" si="35"/>
        <v>0</v>
      </c>
      <c r="AG99" s="122">
        <f t="shared" si="35"/>
        <v>0</v>
      </c>
      <c r="AH99" s="122">
        <f t="shared" si="35"/>
        <v>0</v>
      </c>
      <c r="AI99" s="122">
        <f t="shared" si="35"/>
        <v>0</v>
      </c>
      <c r="AJ99" s="122">
        <f t="shared" si="35"/>
        <v>0</v>
      </c>
      <c r="AK99" s="122">
        <f t="shared" si="35"/>
        <v>0</v>
      </c>
      <c r="AL99" s="122">
        <f t="shared" si="35"/>
        <v>0</v>
      </c>
      <c r="AM99" s="122">
        <f t="shared" si="35"/>
        <v>0</v>
      </c>
      <c r="AN99" s="122">
        <f t="shared" si="35"/>
        <v>0</v>
      </c>
      <c r="AO99" s="122">
        <f t="shared" si="35"/>
        <v>0</v>
      </c>
      <c r="AP99" s="122">
        <f t="shared" si="35"/>
        <v>0</v>
      </c>
    </row>
    <row r="100" spans="1:42" x14ac:dyDescent="0.2">
      <c r="A100" s="21" t="s">
        <v>292</v>
      </c>
      <c r="B100" s="122">
        <f>-B705-B706</f>
        <v>0</v>
      </c>
      <c r="C100" s="122">
        <f t="shared" ref="C100:AP100" si="36">-C705-C706</f>
        <v>0</v>
      </c>
      <c r="D100" s="122">
        <f t="shared" si="36"/>
        <v>0</v>
      </c>
      <c r="E100" s="122">
        <f t="shared" si="36"/>
        <v>0</v>
      </c>
      <c r="F100" s="122">
        <f t="shared" si="36"/>
        <v>0</v>
      </c>
      <c r="G100" s="122">
        <f t="shared" si="36"/>
        <v>0</v>
      </c>
      <c r="H100" s="122">
        <f t="shared" si="36"/>
        <v>0</v>
      </c>
      <c r="I100" s="122">
        <f t="shared" si="36"/>
        <v>0</v>
      </c>
      <c r="J100" s="122">
        <f t="shared" si="36"/>
        <v>0</v>
      </c>
      <c r="K100" s="122">
        <f t="shared" si="36"/>
        <v>0</v>
      </c>
      <c r="L100" s="122">
        <f t="shared" si="36"/>
        <v>0</v>
      </c>
      <c r="M100" s="122">
        <f t="shared" si="36"/>
        <v>0</v>
      </c>
      <c r="N100" s="122">
        <f t="shared" si="36"/>
        <v>0</v>
      </c>
      <c r="O100" s="122">
        <f t="shared" si="36"/>
        <v>0</v>
      </c>
      <c r="P100" s="122">
        <f t="shared" si="36"/>
        <v>0</v>
      </c>
      <c r="Q100" s="122">
        <f t="shared" si="36"/>
        <v>0</v>
      </c>
      <c r="R100" s="122">
        <f t="shared" si="36"/>
        <v>0</v>
      </c>
      <c r="S100" s="122">
        <f t="shared" si="36"/>
        <v>0</v>
      </c>
      <c r="T100" s="122">
        <f t="shared" si="36"/>
        <v>0</v>
      </c>
      <c r="U100" s="122">
        <f t="shared" si="36"/>
        <v>0</v>
      </c>
      <c r="V100" s="122">
        <f t="shared" si="36"/>
        <v>0</v>
      </c>
      <c r="W100" s="122">
        <f t="shared" si="36"/>
        <v>0</v>
      </c>
      <c r="X100" s="122">
        <f t="shared" si="36"/>
        <v>0</v>
      </c>
      <c r="Y100" s="122">
        <f t="shared" si="36"/>
        <v>0</v>
      </c>
      <c r="Z100" s="122">
        <f t="shared" si="36"/>
        <v>0</v>
      </c>
      <c r="AA100" s="122">
        <f t="shared" si="36"/>
        <v>0</v>
      </c>
      <c r="AB100" s="122">
        <f t="shared" si="36"/>
        <v>0</v>
      </c>
      <c r="AC100" s="122">
        <f t="shared" si="36"/>
        <v>0</v>
      </c>
      <c r="AD100" s="122">
        <f t="shared" si="36"/>
        <v>0</v>
      </c>
      <c r="AE100" s="122">
        <f t="shared" si="36"/>
        <v>0</v>
      </c>
      <c r="AF100" s="122">
        <f t="shared" si="36"/>
        <v>0</v>
      </c>
      <c r="AG100" s="122">
        <f t="shared" si="36"/>
        <v>0</v>
      </c>
      <c r="AH100" s="122">
        <f t="shared" si="36"/>
        <v>0</v>
      </c>
      <c r="AI100" s="122">
        <f t="shared" si="36"/>
        <v>0</v>
      </c>
      <c r="AJ100" s="122">
        <f t="shared" si="36"/>
        <v>0</v>
      </c>
      <c r="AK100" s="122">
        <f t="shared" si="36"/>
        <v>0</v>
      </c>
      <c r="AL100" s="122">
        <f t="shared" si="36"/>
        <v>0</v>
      </c>
      <c r="AM100" s="122">
        <f t="shared" si="36"/>
        <v>0</v>
      </c>
      <c r="AN100" s="122">
        <f t="shared" si="36"/>
        <v>0</v>
      </c>
      <c r="AO100" s="122">
        <f t="shared" si="36"/>
        <v>0</v>
      </c>
      <c r="AP100" s="122">
        <f t="shared" si="36"/>
        <v>0</v>
      </c>
    </row>
    <row r="101" spans="1:42" x14ac:dyDescent="0.2">
      <c r="A101" s="21" t="s">
        <v>293</v>
      </c>
      <c r="B101" s="122">
        <f>-B737-B738</f>
        <v>0</v>
      </c>
      <c r="C101" s="122">
        <f t="shared" ref="C101:AP101" si="37">-C737-C738</f>
        <v>0</v>
      </c>
      <c r="D101" s="122">
        <f t="shared" si="37"/>
        <v>0</v>
      </c>
      <c r="E101" s="122">
        <f t="shared" si="37"/>
        <v>0</v>
      </c>
      <c r="F101" s="122">
        <f t="shared" si="37"/>
        <v>0</v>
      </c>
      <c r="G101" s="122">
        <f t="shared" si="37"/>
        <v>0</v>
      </c>
      <c r="H101" s="122">
        <f t="shared" si="37"/>
        <v>0</v>
      </c>
      <c r="I101" s="122">
        <f t="shared" si="37"/>
        <v>0</v>
      </c>
      <c r="J101" s="122">
        <f t="shared" si="37"/>
        <v>0</v>
      </c>
      <c r="K101" s="122">
        <f t="shared" si="37"/>
        <v>0</v>
      </c>
      <c r="L101" s="122">
        <f t="shared" si="37"/>
        <v>0</v>
      </c>
      <c r="M101" s="122">
        <f t="shared" si="37"/>
        <v>0</v>
      </c>
      <c r="N101" s="122">
        <f t="shared" si="37"/>
        <v>0</v>
      </c>
      <c r="O101" s="122">
        <f t="shared" si="37"/>
        <v>0</v>
      </c>
      <c r="P101" s="122">
        <f t="shared" si="37"/>
        <v>0</v>
      </c>
      <c r="Q101" s="122">
        <f t="shared" si="37"/>
        <v>0</v>
      </c>
      <c r="R101" s="122">
        <f t="shared" si="37"/>
        <v>0</v>
      </c>
      <c r="S101" s="122">
        <f t="shared" si="37"/>
        <v>0</v>
      </c>
      <c r="T101" s="122">
        <f t="shared" si="37"/>
        <v>0</v>
      </c>
      <c r="U101" s="122">
        <f t="shared" si="37"/>
        <v>0</v>
      </c>
      <c r="V101" s="122">
        <f t="shared" si="37"/>
        <v>0</v>
      </c>
      <c r="W101" s="122">
        <f t="shared" si="37"/>
        <v>0</v>
      </c>
      <c r="X101" s="122">
        <f t="shared" si="37"/>
        <v>0</v>
      </c>
      <c r="Y101" s="122">
        <f t="shared" si="37"/>
        <v>0</v>
      </c>
      <c r="Z101" s="122">
        <f t="shared" si="37"/>
        <v>0</v>
      </c>
      <c r="AA101" s="122">
        <f t="shared" si="37"/>
        <v>0</v>
      </c>
      <c r="AB101" s="122">
        <f t="shared" si="37"/>
        <v>0</v>
      </c>
      <c r="AC101" s="122">
        <f t="shared" si="37"/>
        <v>0</v>
      </c>
      <c r="AD101" s="122">
        <f t="shared" si="37"/>
        <v>0</v>
      </c>
      <c r="AE101" s="122">
        <f t="shared" si="37"/>
        <v>0</v>
      </c>
      <c r="AF101" s="122">
        <f t="shared" si="37"/>
        <v>0</v>
      </c>
      <c r="AG101" s="122">
        <f t="shared" si="37"/>
        <v>0</v>
      </c>
      <c r="AH101" s="122">
        <f t="shared" si="37"/>
        <v>0</v>
      </c>
      <c r="AI101" s="122">
        <f t="shared" si="37"/>
        <v>0</v>
      </c>
      <c r="AJ101" s="122">
        <f t="shared" si="37"/>
        <v>0</v>
      </c>
      <c r="AK101" s="122">
        <f t="shared" si="37"/>
        <v>0</v>
      </c>
      <c r="AL101" s="122">
        <f t="shared" si="37"/>
        <v>0</v>
      </c>
      <c r="AM101" s="122">
        <f t="shared" si="37"/>
        <v>0</v>
      </c>
      <c r="AN101" s="122">
        <f t="shared" si="37"/>
        <v>0</v>
      </c>
      <c r="AO101" s="122">
        <f t="shared" si="37"/>
        <v>0</v>
      </c>
      <c r="AP101" s="122">
        <f t="shared" si="37"/>
        <v>0</v>
      </c>
    </row>
    <row r="102" spans="1:42" x14ac:dyDescent="0.2">
      <c r="A102" s="21" t="s">
        <v>294</v>
      </c>
      <c r="B102" s="123">
        <f>-B769-B770</f>
        <v>0</v>
      </c>
      <c r="C102" s="123">
        <f t="shared" ref="C102:AP102" si="38">-C769-C770</f>
        <v>0</v>
      </c>
      <c r="D102" s="123">
        <f t="shared" si="38"/>
        <v>0</v>
      </c>
      <c r="E102" s="123">
        <f t="shared" si="38"/>
        <v>0</v>
      </c>
      <c r="F102" s="123">
        <f t="shared" si="38"/>
        <v>0</v>
      </c>
      <c r="G102" s="123">
        <f t="shared" si="38"/>
        <v>0</v>
      </c>
      <c r="H102" s="123">
        <f t="shared" si="38"/>
        <v>0</v>
      </c>
      <c r="I102" s="123">
        <f t="shared" si="38"/>
        <v>0</v>
      </c>
      <c r="J102" s="123">
        <f t="shared" si="38"/>
        <v>0</v>
      </c>
      <c r="K102" s="123">
        <f t="shared" si="38"/>
        <v>0</v>
      </c>
      <c r="L102" s="123">
        <f t="shared" si="38"/>
        <v>0</v>
      </c>
      <c r="M102" s="123">
        <f t="shared" si="38"/>
        <v>0</v>
      </c>
      <c r="N102" s="123">
        <f t="shared" si="38"/>
        <v>0</v>
      </c>
      <c r="O102" s="123">
        <f t="shared" si="38"/>
        <v>0</v>
      </c>
      <c r="P102" s="123">
        <f t="shared" si="38"/>
        <v>0</v>
      </c>
      <c r="Q102" s="123">
        <f t="shared" si="38"/>
        <v>0</v>
      </c>
      <c r="R102" s="123">
        <f t="shared" si="38"/>
        <v>0</v>
      </c>
      <c r="S102" s="123">
        <f t="shared" si="38"/>
        <v>0</v>
      </c>
      <c r="T102" s="123">
        <f t="shared" si="38"/>
        <v>0</v>
      </c>
      <c r="U102" s="123">
        <f t="shared" si="38"/>
        <v>0</v>
      </c>
      <c r="V102" s="123">
        <f t="shared" si="38"/>
        <v>0</v>
      </c>
      <c r="W102" s="123">
        <f t="shared" si="38"/>
        <v>0</v>
      </c>
      <c r="X102" s="123">
        <f t="shared" si="38"/>
        <v>0</v>
      </c>
      <c r="Y102" s="123">
        <f t="shared" si="38"/>
        <v>0</v>
      </c>
      <c r="Z102" s="123">
        <f t="shared" si="38"/>
        <v>0</v>
      </c>
      <c r="AA102" s="123">
        <f t="shared" si="38"/>
        <v>0</v>
      </c>
      <c r="AB102" s="123">
        <f t="shared" si="38"/>
        <v>0</v>
      </c>
      <c r="AC102" s="123">
        <f t="shared" si="38"/>
        <v>0</v>
      </c>
      <c r="AD102" s="123">
        <f t="shared" si="38"/>
        <v>0</v>
      </c>
      <c r="AE102" s="123">
        <f t="shared" si="38"/>
        <v>0</v>
      </c>
      <c r="AF102" s="123">
        <f t="shared" si="38"/>
        <v>0</v>
      </c>
      <c r="AG102" s="123">
        <f t="shared" si="38"/>
        <v>0</v>
      </c>
      <c r="AH102" s="123">
        <f t="shared" si="38"/>
        <v>0</v>
      </c>
      <c r="AI102" s="123">
        <f t="shared" si="38"/>
        <v>0</v>
      </c>
      <c r="AJ102" s="123">
        <f t="shared" si="38"/>
        <v>0</v>
      </c>
      <c r="AK102" s="123">
        <f t="shared" si="38"/>
        <v>0</v>
      </c>
      <c r="AL102" s="123">
        <f t="shared" si="38"/>
        <v>0</v>
      </c>
      <c r="AM102" s="123">
        <f t="shared" si="38"/>
        <v>0</v>
      </c>
      <c r="AN102" s="123">
        <f t="shared" si="38"/>
        <v>0</v>
      </c>
      <c r="AO102" s="123">
        <f t="shared" si="38"/>
        <v>0</v>
      </c>
      <c r="AP102" s="123">
        <f t="shared" si="38"/>
        <v>0</v>
      </c>
    </row>
    <row r="103" spans="1:42" x14ac:dyDescent="0.2">
      <c r="A103" s="21" t="s">
        <v>12</v>
      </c>
      <c r="B103" s="122">
        <f>SUM(B97:B102)</f>
        <v>-2712520</v>
      </c>
      <c r="C103" s="122">
        <f t="shared" ref="C103:AP103" si="39">SUM(C97:C102)</f>
        <v>0</v>
      </c>
      <c r="D103" s="122">
        <f t="shared" si="39"/>
        <v>0</v>
      </c>
      <c r="E103" s="122">
        <f t="shared" si="39"/>
        <v>0</v>
      </c>
      <c r="F103" s="122">
        <f t="shared" si="39"/>
        <v>0</v>
      </c>
      <c r="G103" s="122">
        <f t="shared" si="39"/>
        <v>0</v>
      </c>
      <c r="H103" s="122">
        <f t="shared" si="39"/>
        <v>0</v>
      </c>
      <c r="I103" s="122">
        <f t="shared" si="39"/>
        <v>0</v>
      </c>
      <c r="J103" s="122">
        <f t="shared" si="39"/>
        <v>0</v>
      </c>
      <c r="K103" s="122">
        <f t="shared" si="39"/>
        <v>0</v>
      </c>
      <c r="L103" s="122">
        <f t="shared" si="39"/>
        <v>0</v>
      </c>
      <c r="M103" s="122">
        <f t="shared" si="39"/>
        <v>0</v>
      </c>
      <c r="N103" s="122">
        <f t="shared" si="39"/>
        <v>0</v>
      </c>
      <c r="O103" s="122">
        <f t="shared" si="39"/>
        <v>0</v>
      </c>
      <c r="P103" s="122">
        <f t="shared" si="39"/>
        <v>0</v>
      </c>
      <c r="Q103" s="122">
        <f t="shared" si="39"/>
        <v>0</v>
      </c>
      <c r="R103" s="122">
        <f t="shared" si="39"/>
        <v>0</v>
      </c>
      <c r="S103" s="122">
        <f t="shared" si="39"/>
        <v>0</v>
      </c>
      <c r="T103" s="122">
        <f t="shared" si="39"/>
        <v>2712520</v>
      </c>
      <c r="U103" s="122">
        <f t="shared" si="39"/>
        <v>0</v>
      </c>
      <c r="V103" s="122">
        <f t="shared" si="39"/>
        <v>0</v>
      </c>
      <c r="W103" s="122">
        <f t="shared" si="39"/>
        <v>0</v>
      </c>
      <c r="X103" s="122">
        <f t="shared" si="39"/>
        <v>0</v>
      </c>
      <c r="Y103" s="122">
        <f t="shared" si="39"/>
        <v>0</v>
      </c>
      <c r="Z103" s="122">
        <f t="shared" si="39"/>
        <v>0</v>
      </c>
      <c r="AA103" s="122">
        <f t="shared" si="39"/>
        <v>0</v>
      </c>
      <c r="AB103" s="122">
        <f t="shared" si="39"/>
        <v>0</v>
      </c>
      <c r="AC103" s="122">
        <f t="shared" si="39"/>
        <v>0</v>
      </c>
      <c r="AD103" s="122">
        <f t="shared" si="39"/>
        <v>0</v>
      </c>
      <c r="AE103" s="122">
        <f t="shared" si="39"/>
        <v>0</v>
      </c>
      <c r="AF103" s="122">
        <f t="shared" si="39"/>
        <v>0</v>
      </c>
      <c r="AG103" s="122">
        <f t="shared" si="39"/>
        <v>0</v>
      </c>
      <c r="AH103" s="122">
        <f t="shared" si="39"/>
        <v>0</v>
      </c>
      <c r="AI103" s="122">
        <f t="shared" si="39"/>
        <v>0</v>
      </c>
      <c r="AJ103" s="122">
        <f t="shared" si="39"/>
        <v>0</v>
      </c>
      <c r="AK103" s="122">
        <f t="shared" si="39"/>
        <v>0</v>
      </c>
      <c r="AL103" s="122">
        <f t="shared" si="39"/>
        <v>0</v>
      </c>
      <c r="AM103" s="122">
        <f t="shared" si="39"/>
        <v>0</v>
      </c>
      <c r="AN103" s="122">
        <f t="shared" si="39"/>
        <v>0</v>
      </c>
      <c r="AO103" s="122">
        <f t="shared" si="39"/>
        <v>0</v>
      </c>
      <c r="AP103" s="122">
        <f t="shared" si="39"/>
        <v>0</v>
      </c>
    </row>
    <row r="104" spans="1:42" x14ac:dyDescent="0.2">
      <c r="A104" s="18" t="s">
        <v>240</v>
      </c>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c r="AI104" s="122"/>
      <c r="AJ104" s="122"/>
      <c r="AK104" s="122"/>
      <c r="AL104" s="122"/>
      <c r="AM104" s="122"/>
      <c r="AN104" s="122"/>
      <c r="AO104" s="122"/>
      <c r="AP104" s="122"/>
    </row>
    <row r="105" spans="1:42" x14ac:dyDescent="0.2">
      <c r="A105" s="21" t="s">
        <v>295</v>
      </c>
      <c r="B105" s="122">
        <f>B706</f>
        <v>0</v>
      </c>
      <c r="C105" s="122">
        <f t="shared" ref="C105:AP105" si="40">C706</f>
        <v>0</v>
      </c>
      <c r="D105" s="122">
        <f t="shared" si="40"/>
        <v>0</v>
      </c>
      <c r="E105" s="122">
        <f t="shared" si="40"/>
        <v>0</v>
      </c>
      <c r="F105" s="122">
        <f t="shared" si="40"/>
        <v>0</v>
      </c>
      <c r="G105" s="122">
        <f t="shared" si="40"/>
        <v>0</v>
      </c>
      <c r="H105" s="122">
        <f t="shared" si="40"/>
        <v>0</v>
      </c>
      <c r="I105" s="122">
        <f t="shared" si="40"/>
        <v>0</v>
      </c>
      <c r="J105" s="122">
        <f t="shared" si="40"/>
        <v>0</v>
      </c>
      <c r="K105" s="122">
        <f t="shared" si="40"/>
        <v>0</v>
      </c>
      <c r="L105" s="122">
        <f t="shared" si="40"/>
        <v>0</v>
      </c>
      <c r="M105" s="122">
        <f t="shared" si="40"/>
        <v>0</v>
      </c>
      <c r="N105" s="122">
        <f t="shared" si="40"/>
        <v>0</v>
      </c>
      <c r="O105" s="122">
        <f t="shared" si="40"/>
        <v>0</v>
      </c>
      <c r="P105" s="122">
        <f t="shared" si="40"/>
        <v>0</v>
      </c>
      <c r="Q105" s="122">
        <f t="shared" si="40"/>
        <v>0</v>
      </c>
      <c r="R105" s="122">
        <f t="shared" si="40"/>
        <v>0</v>
      </c>
      <c r="S105" s="122">
        <f t="shared" si="40"/>
        <v>0</v>
      </c>
      <c r="T105" s="122">
        <f t="shared" si="40"/>
        <v>0</v>
      </c>
      <c r="U105" s="122">
        <f t="shared" si="40"/>
        <v>0</v>
      </c>
      <c r="V105" s="122">
        <f t="shared" si="40"/>
        <v>0</v>
      </c>
      <c r="W105" s="122">
        <f t="shared" si="40"/>
        <v>0</v>
      </c>
      <c r="X105" s="122">
        <f t="shared" si="40"/>
        <v>0</v>
      </c>
      <c r="Y105" s="122">
        <f t="shared" si="40"/>
        <v>0</v>
      </c>
      <c r="Z105" s="122">
        <f t="shared" si="40"/>
        <v>0</v>
      </c>
      <c r="AA105" s="122">
        <f t="shared" si="40"/>
        <v>0</v>
      </c>
      <c r="AB105" s="122">
        <f t="shared" si="40"/>
        <v>0</v>
      </c>
      <c r="AC105" s="122">
        <f t="shared" si="40"/>
        <v>0</v>
      </c>
      <c r="AD105" s="122">
        <f t="shared" si="40"/>
        <v>0</v>
      </c>
      <c r="AE105" s="122">
        <f t="shared" si="40"/>
        <v>0</v>
      </c>
      <c r="AF105" s="122">
        <f t="shared" si="40"/>
        <v>0</v>
      </c>
      <c r="AG105" s="122">
        <f t="shared" si="40"/>
        <v>0</v>
      </c>
      <c r="AH105" s="122">
        <f t="shared" si="40"/>
        <v>0</v>
      </c>
      <c r="AI105" s="122">
        <f t="shared" si="40"/>
        <v>0</v>
      </c>
      <c r="AJ105" s="122">
        <f t="shared" si="40"/>
        <v>0</v>
      </c>
      <c r="AK105" s="122">
        <f t="shared" si="40"/>
        <v>0</v>
      </c>
      <c r="AL105" s="122">
        <f t="shared" si="40"/>
        <v>0</v>
      </c>
      <c r="AM105" s="122">
        <f t="shared" si="40"/>
        <v>0</v>
      </c>
      <c r="AN105" s="122">
        <f t="shared" si="40"/>
        <v>0</v>
      </c>
      <c r="AO105" s="122">
        <f t="shared" si="40"/>
        <v>0</v>
      </c>
      <c r="AP105" s="122">
        <f t="shared" si="40"/>
        <v>0</v>
      </c>
    </row>
    <row r="106" spans="1:42" x14ac:dyDescent="0.2">
      <c r="A106" s="21" t="s">
        <v>296</v>
      </c>
      <c r="B106" s="122">
        <f>B738</f>
        <v>0</v>
      </c>
      <c r="C106" s="122">
        <f t="shared" ref="C106:AP106" si="41">C738</f>
        <v>0</v>
      </c>
      <c r="D106" s="122">
        <f t="shared" si="41"/>
        <v>0</v>
      </c>
      <c r="E106" s="122">
        <f t="shared" si="41"/>
        <v>0</v>
      </c>
      <c r="F106" s="122">
        <f t="shared" si="41"/>
        <v>0</v>
      </c>
      <c r="G106" s="122">
        <f t="shared" si="41"/>
        <v>0</v>
      </c>
      <c r="H106" s="122">
        <f t="shared" si="41"/>
        <v>0</v>
      </c>
      <c r="I106" s="122">
        <f t="shared" si="41"/>
        <v>0</v>
      </c>
      <c r="J106" s="122">
        <f t="shared" si="41"/>
        <v>0</v>
      </c>
      <c r="K106" s="122">
        <f t="shared" si="41"/>
        <v>0</v>
      </c>
      <c r="L106" s="122">
        <f t="shared" si="41"/>
        <v>0</v>
      </c>
      <c r="M106" s="122">
        <f t="shared" si="41"/>
        <v>0</v>
      </c>
      <c r="N106" s="122">
        <f t="shared" si="41"/>
        <v>0</v>
      </c>
      <c r="O106" s="122">
        <f t="shared" si="41"/>
        <v>0</v>
      </c>
      <c r="P106" s="122">
        <f t="shared" si="41"/>
        <v>0</v>
      </c>
      <c r="Q106" s="122">
        <f t="shared" si="41"/>
        <v>0</v>
      </c>
      <c r="R106" s="122">
        <f t="shared" si="41"/>
        <v>0</v>
      </c>
      <c r="S106" s="122">
        <f t="shared" si="41"/>
        <v>0</v>
      </c>
      <c r="T106" s="122">
        <f t="shared" si="41"/>
        <v>0</v>
      </c>
      <c r="U106" s="122">
        <f t="shared" si="41"/>
        <v>0</v>
      </c>
      <c r="V106" s="122">
        <f t="shared" si="41"/>
        <v>0</v>
      </c>
      <c r="W106" s="122">
        <f t="shared" si="41"/>
        <v>0</v>
      </c>
      <c r="X106" s="122">
        <f t="shared" si="41"/>
        <v>0</v>
      </c>
      <c r="Y106" s="122">
        <f t="shared" si="41"/>
        <v>0</v>
      </c>
      <c r="Z106" s="122">
        <f t="shared" si="41"/>
        <v>0</v>
      </c>
      <c r="AA106" s="122">
        <f t="shared" si="41"/>
        <v>0</v>
      </c>
      <c r="AB106" s="122">
        <f t="shared" si="41"/>
        <v>0</v>
      </c>
      <c r="AC106" s="122">
        <f t="shared" si="41"/>
        <v>0</v>
      </c>
      <c r="AD106" s="122">
        <f t="shared" si="41"/>
        <v>0</v>
      </c>
      <c r="AE106" s="122">
        <f t="shared" si="41"/>
        <v>0</v>
      </c>
      <c r="AF106" s="122">
        <f t="shared" si="41"/>
        <v>0</v>
      </c>
      <c r="AG106" s="122">
        <f t="shared" si="41"/>
        <v>0</v>
      </c>
      <c r="AH106" s="122">
        <f t="shared" si="41"/>
        <v>0</v>
      </c>
      <c r="AI106" s="122">
        <f t="shared" si="41"/>
        <v>0</v>
      </c>
      <c r="AJ106" s="122">
        <f t="shared" si="41"/>
        <v>0</v>
      </c>
      <c r="AK106" s="122">
        <f t="shared" si="41"/>
        <v>0</v>
      </c>
      <c r="AL106" s="122">
        <f t="shared" si="41"/>
        <v>0</v>
      </c>
      <c r="AM106" s="122">
        <f t="shared" si="41"/>
        <v>0</v>
      </c>
      <c r="AN106" s="122">
        <f t="shared" si="41"/>
        <v>0</v>
      </c>
      <c r="AO106" s="122">
        <f t="shared" si="41"/>
        <v>0</v>
      </c>
      <c r="AP106" s="122">
        <f t="shared" si="41"/>
        <v>0</v>
      </c>
    </row>
    <row r="107" spans="1:42" x14ac:dyDescent="0.2">
      <c r="A107" s="21" t="s">
        <v>297</v>
      </c>
      <c r="B107" s="123">
        <f>B770</f>
        <v>0</v>
      </c>
      <c r="C107" s="123">
        <f t="shared" ref="C107:AP107" si="42">C770</f>
        <v>0</v>
      </c>
      <c r="D107" s="123">
        <f t="shared" si="42"/>
        <v>0</v>
      </c>
      <c r="E107" s="123">
        <f t="shared" si="42"/>
        <v>0</v>
      </c>
      <c r="F107" s="123">
        <f t="shared" si="42"/>
        <v>0</v>
      </c>
      <c r="G107" s="123">
        <f t="shared" si="42"/>
        <v>0</v>
      </c>
      <c r="H107" s="123">
        <f t="shared" si="42"/>
        <v>0</v>
      </c>
      <c r="I107" s="123">
        <f t="shared" si="42"/>
        <v>0</v>
      </c>
      <c r="J107" s="123">
        <f t="shared" si="42"/>
        <v>0</v>
      </c>
      <c r="K107" s="123">
        <f t="shared" si="42"/>
        <v>0</v>
      </c>
      <c r="L107" s="123">
        <f t="shared" si="42"/>
        <v>0</v>
      </c>
      <c r="M107" s="123">
        <f t="shared" si="42"/>
        <v>0</v>
      </c>
      <c r="N107" s="123">
        <f t="shared" si="42"/>
        <v>0</v>
      </c>
      <c r="O107" s="123">
        <f t="shared" si="42"/>
        <v>0</v>
      </c>
      <c r="P107" s="123">
        <f t="shared" si="42"/>
        <v>0</v>
      </c>
      <c r="Q107" s="123">
        <f t="shared" si="42"/>
        <v>0</v>
      </c>
      <c r="R107" s="123">
        <f t="shared" si="42"/>
        <v>0</v>
      </c>
      <c r="S107" s="123">
        <f t="shared" si="42"/>
        <v>0</v>
      </c>
      <c r="T107" s="123">
        <f t="shared" si="42"/>
        <v>0</v>
      </c>
      <c r="U107" s="123">
        <f t="shared" si="42"/>
        <v>0</v>
      </c>
      <c r="V107" s="123">
        <f t="shared" si="42"/>
        <v>0</v>
      </c>
      <c r="W107" s="123">
        <f t="shared" si="42"/>
        <v>0</v>
      </c>
      <c r="X107" s="123">
        <f t="shared" si="42"/>
        <v>0</v>
      </c>
      <c r="Y107" s="123">
        <f t="shared" si="42"/>
        <v>0</v>
      </c>
      <c r="Z107" s="123">
        <f t="shared" si="42"/>
        <v>0</v>
      </c>
      <c r="AA107" s="123">
        <f t="shared" si="42"/>
        <v>0</v>
      </c>
      <c r="AB107" s="123">
        <f t="shared" si="42"/>
        <v>0</v>
      </c>
      <c r="AC107" s="123">
        <f t="shared" si="42"/>
        <v>0</v>
      </c>
      <c r="AD107" s="123">
        <f t="shared" si="42"/>
        <v>0</v>
      </c>
      <c r="AE107" s="123">
        <f t="shared" si="42"/>
        <v>0</v>
      </c>
      <c r="AF107" s="123">
        <f t="shared" si="42"/>
        <v>0</v>
      </c>
      <c r="AG107" s="123">
        <f t="shared" si="42"/>
        <v>0</v>
      </c>
      <c r="AH107" s="123">
        <f t="shared" si="42"/>
        <v>0</v>
      </c>
      <c r="AI107" s="123">
        <f t="shared" si="42"/>
        <v>0</v>
      </c>
      <c r="AJ107" s="123">
        <f t="shared" si="42"/>
        <v>0</v>
      </c>
      <c r="AK107" s="123">
        <f t="shared" si="42"/>
        <v>0</v>
      </c>
      <c r="AL107" s="123">
        <f t="shared" si="42"/>
        <v>0</v>
      </c>
      <c r="AM107" s="123">
        <f t="shared" si="42"/>
        <v>0</v>
      </c>
      <c r="AN107" s="123">
        <f t="shared" si="42"/>
        <v>0</v>
      </c>
      <c r="AO107" s="123">
        <f t="shared" si="42"/>
        <v>0</v>
      </c>
      <c r="AP107" s="123">
        <f t="shared" si="42"/>
        <v>0</v>
      </c>
    </row>
    <row r="108" spans="1:42" x14ac:dyDescent="0.2">
      <c r="A108" s="21" t="s">
        <v>12</v>
      </c>
      <c r="B108" s="128">
        <f>SUM(B105:B107)</f>
        <v>0</v>
      </c>
      <c r="C108" s="128">
        <f t="shared" ref="C108:AP108" si="43">SUM(C105:C107)</f>
        <v>0</v>
      </c>
      <c r="D108" s="128">
        <f t="shared" si="43"/>
        <v>0</v>
      </c>
      <c r="E108" s="128">
        <f t="shared" si="43"/>
        <v>0</v>
      </c>
      <c r="F108" s="128">
        <f t="shared" si="43"/>
        <v>0</v>
      </c>
      <c r="G108" s="128">
        <f t="shared" si="43"/>
        <v>0</v>
      </c>
      <c r="H108" s="128">
        <f t="shared" si="43"/>
        <v>0</v>
      </c>
      <c r="I108" s="128">
        <f t="shared" si="43"/>
        <v>0</v>
      </c>
      <c r="J108" s="128">
        <f t="shared" si="43"/>
        <v>0</v>
      </c>
      <c r="K108" s="128">
        <f t="shared" si="43"/>
        <v>0</v>
      </c>
      <c r="L108" s="128">
        <f t="shared" si="43"/>
        <v>0</v>
      </c>
      <c r="M108" s="128">
        <f t="shared" si="43"/>
        <v>0</v>
      </c>
      <c r="N108" s="128">
        <f t="shared" si="43"/>
        <v>0</v>
      </c>
      <c r="O108" s="128">
        <f t="shared" si="43"/>
        <v>0</v>
      </c>
      <c r="P108" s="128">
        <f t="shared" si="43"/>
        <v>0</v>
      </c>
      <c r="Q108" s="128">
        <f t="shared" si="43"/>
        <v>0</v>
      </c>
      <c r="R108" s="128">
        <f t="shared" si="43"/>
        <v>0</v>
      </c>
      <c r="S108" s="128">
        <f t="shared" si="43"/>
        <v>0</v>
      </c>
      <c r="T108" s="128">
        <f t="shared" si="43"/>
        <v>0</v>
      </c>
      <c r="U108" s="128">
        <f t="shared" si="43"/>
        <v>0</v>
      </c>
      <c r="V108" s="128">
        <f t="shared" si="43"/>
        <v>0</v>
      </c>
      <c r="W108" s="128">
        <f t="shared" si="43"/>
        <v>0</v>
      </c>
      <c r="X108" s="128">
        <f t="shared" si="43"/>
        <v>0</v>
      </c>
      <c r="Y108" s="128">
        <f t="shared" si="43"/>
        <v>0</v>
      </c>
      <c r="Z108" s="128">
        <f t="shared" si="43"/>
        <v>0</v>
      </c>
      <c r="AA108" s="128">
        <f t="shared" si="43"/>
        <v>0</v>
      </c>
      <c r="AB108" s="128">
        <f t="shared" si="43"/>
        <v>0</v>
      </c>
      <c r="AC108" s="128">
        <f t="shared" si="43"/>
        <v>0</v>
      </c>
      <c r="AD108" s="128">
        <f t="shared" si="43"/>
        <v>0</v>
      </c>
      <c r="AE108" s="128">
        <f t="shared" si="43"/>
        <v>0</v>
      </c>
      <c r="AF108" s="128">
        <f t="shared" si="43"/>
        <v>0</v>
      </c>
      <c r="AG108" s="128">
        <f t="shared" si="43"/>
        <v>0</v>
      </c>
      <c r="AH108" s="128">
        <f t="shared" si="43"/>
        <v>0</v>
      </c>
      <c r="AI108" s="128">
        <f t="shared" si="43"/>
        <v>0</v>
      </c>
      <c r="AJ108" s="128">
        <f t="shared" si="43"/>
        <v>0</v>
      </c>
      <c r="AK108" s="128">
        <f t="shared" si="43"/>
        <v>0</v>
      </c>
      <c r="AL108" s="128">
        <f t="shared" si="43"/>
        <v>0</v>
      </c>
      <c r="AM108" s="128">
        <f t="shared" si="43"/>
        <v>0</v>
      </c>
      <c r="AN108" s="128">
        <f t="shared" si="43"/>
        <v>0</v>
      </c>
      <c r="AO108" s="128">
        <f t="shared" si="43"/>
        <v>0</v>
      </c>
      <c r="AP108" s="128">
        <f t="shared" si="43"/>
        <v>0</v>
      </c>
    </row>
    <row r="109" spans="1:42" x14ac:dyDescent="0.2">
      <c r="A109" s="208" t="s">
        <v>12</v>
      </c>
      <c r="B109" s="140">
        <f>B95+B103+B108</f>
        <v>-113242474.375</v>
      </c>
      <c r="C109" s="140">
        <f>C103+C108</f>
        <v>0</v>
      </c>
      <c r="D109" s="140">
        <f t="shared" ref="D109:AP109" si="44">D103+D108</f>
        <v>0</v>
      </c>
      <c r="E109" s="140">
        <f t="shared" si="44"/>
        <v>0</v>
      </c>
      <c r="F109" s="140">
        <f t="shared" si="44"/>
        <v>0</v>
      </c>
      <c r="G109" s="140">
        <f t="shared" si="44"/>
        <v>0</v>
      </c>
      <c r="H109" s="140">
        <f t="shared" si="44"/>
        <v>0</v>
      </c>
      <c r="I109" s="140">
        <f t="shared" si="44"/>
        <v>0</v>
      </c>
      <c r="J109" s="140">
        <f t="shared" si="44"/>
        <v>0</v>
      </c>
      <c r="K109" s="140">
        <f t="shared" si="44"/>
        <v>0</v>
      </c>
      <c r="L109" s="140">
        <f t="shared" si="44"/>
        <v>0</v>
      </c>
      <c r="M109" s="140">
        <f t="shared" si="44"/>
        <v>0</v>
      </c>
      <c r="N109" s="140">
        <f t="shared" si="44"/>
        <v>0</v>
      </c>
      <c r="O109" s="140">
        <f t="shared" si="44"/>
        <v>0</v>
      </c>
      <c r="P109" s="140">
        <f t="shared" si="44"/>
        <v>0</v>
      </c>
      <c r="Q109" s="140">
        <f t="shared" si="44"/>
        <v>0</v>
      </c>
      <c r="R109" s="140">
        <f t="shared" si="44"/>
        <v>0</v>
      </c>
      <c r="S109" s="140">
        <f t="shared" si="44"/>
        <v>0</v>
      </c>
      <c r="T109" s="140">
        <f t="shared" si="44"/>
        <v>2712520</v>
      </c>
      <c r="U109" s="140">
        <f t="shared" si="44"/>
        <v>0</v>
      </c>
      <c r="V109" s="140">
        <f t="shared" si="44"/>
        <v>0</v>
      </c>
      <c r="W109" s="140">
        <f t="shared" si="44"/>
        <v>0</v>
      </c>
      <c r="X109" s="140">
        <f t="shared" si="44"/>
        <v>0</v>
      </c>
      <c r="Y109" s="140">
        <f t="shared" si="44"/>
        <v>0</v>
      </c>
      <c r="Z109" s="140">
        <f t="shared" si="44"/>
        <v>0</v>
      </c>
      <c r="AA109" s="140">
        <f t="shared" si="44"/>
        <v>0</v>
      </c>
      <c r="AB109" s="140">
        <f t="shared" si="44"/>
        <v>0</v>
      </c>
      <c r="AC109" s="140">
        <f t="shared" si="44"/>
        <v>0</v>
      </c>
      <c r="AD109" s="140">
        <f t="shared" si="44"/>
        <v>0</v>
      </c>
      <c r="AE109" s="140">
        <f t="shared" si="44"/>
        <v>0</v>
      </c>
      <c r="AF109" s="140">
        <f t="shared" si="44"/>
        <v>0</v>
      </c>
      <c r="AG109" s="140">
        <f t="shared" si="44"/>
        <v>0</v>
      </c>
      <c r="AH109" s="140">
        <f t="shared" si="44"/>
        <v>0</v>
      </c>
      <c r="AI109" s="140">
        <f t="shared" si="44"/>
        <v>0</v>
      </c>
      <c r="AJ109" s="140">
        <f t="shared" si="44"/>
        <v>0</v>
      </c>
      <c r="AK109" s="140">
        <f t="shared" si="44"/>
        <v>0</v>
      </c>
      <c r="AL109" s="140">
        <f t="shared" si="44"/>
        <v>0</v>
      </c>
      <c r="AM109" s="140">
        <f t="shared" si="44"/>
        <v>0</v>
      </c>
      <c r="AN109" s="140">
        <f t="shared" si="44"/>
        <v>0</v>
      </c>
      <c r="AO109" s="140">
        <f t="shared" si="44"/>
        <v>0</v>
      </c>
      <c r="AP109" s="140">
        <f t="shared" si="44"/>
        <v>0</v>
      </c>
    </row>
    <row r="110" spans="1:42" x14ac:dyDescent="0.2">
      <c r="A110" s="18"/>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row>
    <row r="111" spans="1:42" x14ac:dyDescent="0.2">
      <c r="A111" s="20" t="s">
        <v>72</v>
      </c>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row>
    <row r="112" spans="1:42" x14ac:dyDescent="0.2">
      <c r="A112" s="18" t="s">
        <v>217</v>
      </c>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row>
    <row r="113" spans="1:42" x14ac:dyDescent="0.2">
      <c r="A113" s="89" t="s">
        <v>254</v>
      </c>
      <c r="B113" s="122">
        <f>C622+C628</f>
        <v>0</v>
      </c>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row>
    <row r="114" spans="1:42" x14ac:dyDescent="0.2">
      <c r="A114" s="89" t="s">
        <v>255</v>
      </c>
      <c r="B114" s="122">
        <f>C635</f>
        <v>0</v>
      </c>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c r="AH114" s="122"/>
      <c r="AI114" s="122"/>
      <c r="AJ114" s="122"/>
      <c r="AK114" s="122"/>
      <c r="AL114" s="122"/>
      <c r="AM114" s="122"/>
      <c r="AN114" s="122"/>
      <c r="AO114" s="122"/>
      <c r="AP114" s="122"/>
    </row>
    <row r="115" spans="1:42" x14ac:dyDescent="0.2">
      <c r="A115" s="89" t="s">
        <v>218</v>
      </c>
      <c r="B115" s="123">
        <f>$B$674</f>
        <v>68677088</v>
      </c>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c r="AH115" s="122"/>
      <c r="AI115" s="122"/>
      <c r="AJ115" s="122"/>
      <c r="AK115" s="122"/>
      <c r="AL115" s="122"/>
      <c r="AM115" s="122"/>
      <c r="AN115" s="122"/>
      <c r="AO115" s="122"/>
      <c r="AP115" s="122"/>
    </row>
    <row r="116" spans="1:42" x14ac:dyDescent="0.2">
      <c r="A116" s="89" t="s">
        <v>12</v>
      </c>
      <c r="B116" s="122">
        <f>SUM(B113:B115)</f>
        <v>68677088</v>
      </c>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2"/>
      <c r="AH116" s="122"/>
      <c r="AI116" s="122"/>
      <c r="AJ116" s="122"/>
      <c r="AK116" s="122"/>
      <c r="AL116" s="122"/>
      <c r="AM116" s="122"/>
      <c r="AN116" s="122"/>
      <c r="AO116" s="122"/>
      <c r="AP116" s="122"/>
    </row>
    <row r="117" spans="1:42" x14ac:dyDescent="0.2">
      <c r="A117" s="18" t="s">
        <v>216</v>
      </c>
      <c r="B117" s="122">
        <f>-B109-B115</f>
        <v>44565386.375</v>
      </c>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K117" s="122"/>
      <c r="AL117" s="122"/>
      <c r="AM117" s="122"/>
      <c r="AN117" s="122"/>
      <c r="AO117" s="122"/>
      <c r="AP117" s="122"/>
    </row>
    <row r="118" spans="1:42" x14ac:dyDescent="0.2">
      <c r="A118" s="18" t="s">
        <v>215</v>
      </c>
      <c r="B118" s="123">
        <v>0</v>
      </c>
      <c r="C118" s="123">
        <f>-C661</f>
        <v>0</v>
      </c>
      <c r="D118" s="123">
        <f t="shared" ref="D118:AP118" si="45">-D661</f>
        <v>0</v>
      </c>
      <c r="E118" s="123">
        <f t="shared" si="45"/>
        <v>0</v>
      </c>
      <c r="F118" s="123">
        <f t="shared" si="45"/>
        <v>0</v>
      </c>
      <c r="G118" s="123">
        <f t="shared" si="45"/>
        <v>0</v>
      </c>
      <c r="H118" s="123">
        <f t="shared" si="45"/>
        <v>0</v>
      </c>
      <c r="I118" s="123">
        <f t="shared" si="45"/>
        <v>0</v>
      </c>
      <c r="J118" s="123">
        <f t="shared" si="45"/>
        <v>0</v>
      </c>
      <c r="K118" s="123">
        <f t="shared" si="45"/>
        <v>0</v>
      </c>
      <c r="L118" s="123">
        <f t="shared" si="45"/>
        <v>0</v>
      </c>
      <c r="M118" s="123">
        <f t="shared" si="45"/>
        <v>0</v>
      </c>
      <c r="N118" s="123">
        <f t="shared" si="45"/>
        <v>0</v>
      </c>
      <c r="O118" s="123">
        <f t="shared" si="45"/>
        <v>0</v>
      </c>
      <c r="P118" s="123">
        <f t="shared" si="45"/>
        <v>0</v>
      </c>
      <c r="Q118" s="123">
        <f t="shared" si="45"/>
        <v>0</v>
      </c>
      <c r="R118" s="123">
        <f t="shared" si="45"/>
        <v>0</v>
      </c>
      <c r="S118" s="123">
        <f t="shared" si="45"/>
        <v>0</v>
      </c>
      <c r="T118" s="123">
        <f t="shared" si="45"/>
        <v>0</v>
      </c>
      <c r="U118" s="123">
        <f t="shared" si="45"/>
        <v>0</v>
      </c>
      <c r="V118" s="123">
        <f t="shared" si="45"/>
        <v>0</v>
      </c>
      <c r="W118" s="123">
        <f t="shared" si="45"/>
        <v>0</v>
      </c>
      <c r="X118" s="123">
        <f t="shared" si="45"/>
        <v>0</v>
      </c>
      <c r="Y118" s="123">
        <f t="shared" si="45"/>
        <v>0</v>
      </c>
      <c r="Z118" s="123">
        <f t="shared" si="45"/>
        <v>0</v>
      </c>
      <c r="AA118" s="123">
        <f t="shared" si="45"/>
        <v>0</v>
      </c>
      <c r="AB118" s="123">
        <f t="shared" si="45"/>
        <v>0</v>
      </c>
      <c r="AC118" s="123">
        <f t="shared" si="45"/>
        <v>0</v>
      </c>
      <c r="AD118" s="123">
        <f t="shared" si="45"/>
        <v>0</v>
      </c>
      <c r="AE118" s="123">
        <f t="shared" si="45"/>
        <v>0</v>
      </c>
      <c r="AF118" s="123">
        <f t="shared" si="45"/>
        <v>0</v>
      </c>
      <c r="AG118" s="123">
        <f t="shared" si="45"/>
        <v>0</v>
      </c>
      <c r="AH118" s="123">
        <f t="shared" si="45"/>
        <v>0</v>
      </c>
      <c r="AI118" s="123">
        <f t="shared" si="45"/>
        <v>0</v>
      </c>
      <c r="AJ118" s="123">
        <f t="shared" si="45"/>
        <v>0</v>
      </c>
      <c r="AK118" s="123">
        <f t="shared" si="45"/>
        <v>0</v>
      </c>
      <c r="AL118" s="123">
        <f t="shared" si="45"/>
        <v>0</v>
      </c>
      <c r="AM118" s="123">
        <f t="shared" si="45"/>
        <v>0</v>
      </c>
      <c r="AN118" s="123">
        <f t="shared" si="45"/>
        <v>0</v>
      </c>
      <c r="AO118" s="123">
        <f t="shared" si="45"/>
        <v>0</v>
      </c>
      <c r="AP118" s="123">
        <f t="shared" si="45"/>
        <v>0</v>
      </c>
    </row>
    <row r="119" spans="1:42" x14ac:dyDescent="0.2">
      <c r="A119" s="209" t="s">
        <v>12</v>
      </c>
      <c r="B119" s="122">
        <f>SUM(B116:B118)</f>
        <v>113242474.375</v>
      </c>
      <c r="C119" s="128">
        <f>SUM(C116:C118)</f>
        <v>0</v>
      </c>
      <c r="D119" s="128">
        <f t="shared" ref="D119:AP119" si="46">SUM(D116:D118)</f>
        <v>0</v>
      </c>
      <c r="E119" s="128">
        <f t="shared" si="46"/>
        <v>0</v>
      </c>
      <c r="F119" s="128">
        <f t="shared" si="46"/>
        <v>0</v>
      </c>
      <c r="G119" s="128">
        <f t="shared" si="46"/>
        <v>0</v>
      </c>
      <c r="H119" s="128">
        <f t="shared" si="46"/>
        <v>0</v>
      </c>
      <c r="I119" s="128">
        <f t="shared" si="46"/>
        <v>0</v>
      </c>
      <c r="J119" s="128">
        <f t="shared" si="46"/>
        <v>0</v>
      </c>
      <c r="K119" s="128">
        <f t="shared" si="46"/>
        <v>0</v>
      </c>
      <c r="L119" s="128">
        <f t="shared" si="46"/>
        <v>0</v>
      </c>
      <c r="M119" s="128">
        <f t="shared" si="46"/>
        <v>0</v>
      </c>
      <c r="N119" s="128">
        <f t="shared" si="46"/>
        <v>0</v>
      </c>
      <c r="O119" s="128">
        <f t="shared" si="46"/>
        <v>0</v>
      </c>
      <c r="P119" s="128">
        <f t="shared" si="46"/>
        <v>0</v>
      </c>
      <c r="Q119" s="128">
        <f t="shared" si="46"/>
        <v>0</v>
      </c>
      <c r="R119" s="128">
        <f t="shared" si="46"/>
        <v>0</v>
      </c>
      <c r="S119" s="128">
        <f t="shared" si="46"/>
        <v>0</v>
      </c>
      <c r="T119" s="128">
        <f t="shared" si="46"/>
        <v>0</v>
      </c>
      <c r="U119" s="128">
        <f t="shared" si="46"/>
        <v>0</v>
      </c>
      <c r="V119" s="128">
        <f t="shared" si="46"/>
        <v>0</v>
      </c>
      <c r="W119" s="128">
        <f t="shared" si="46"/>
        <v>0</v>
      </c>
      <c r="X119" s="128">
        <f t="shared" si="46"/>
        <v>0</v>
      </c>
      <c r="Y119" s="128">
        <f t="shared" si="46"/>
        <v>0</v>
      </c>
      <c r="Z119" s="128">
        <f t="shared" si="46"/>
        <v>0</v>
      </c>
      <c r="AA119" s="128">
        <f t="shared" si="46"/>
        <v>0</v>
      </c>
      <c r="AB119" s="128">
        <f t="shared" si="46"/>
        <v>0</v>
      </c>
      <c r="AC119" s="128">
        <f t="shared" si="46"/>
        <v>0</v>
      </c>
      <c r="AD119" s="128">
        <f t="shared" si="46"/>
        <v>0</v>
      </c>
      <c r="AE119" s="128">
        <f t="shared" si="46"/>
        <v>0</v>
      </c>
      <c r="AF119" s="128">
        <f t="shared" si="46"/>
        <v>0</v>
      </c>
      <c r="AG119" s="128">
        <f t="shared" si="46"/>
        <v>0</v>
      </c>
      <c r="AH119" s="128">
        <f t="shared" si="46"/>
        <v>0</v>
      </c>
      <c r="AI119" s="128">
        <f t="shared" si="46"/>
        <v>0</v>
      </c>
      <c r="AJ119" s="128">
        <f t="shared" si="46"/>
        <v>0</v>
      </c>
      <c r="AK119" s="128">
        <f t="shared" si="46"/>
        <v>0</v>
      </c>
      <c r="AL119" s="128">
        <f t="shared" si="46"/>
        <v>0</v>
      </c>
      <c r="AM119" s="128">
        <f t="shared" si="46"/>
        <v>0</v>
      </c>
      <c r="AN119" s="128">
        <f t="shared" si="46"/>
        <v>0</v>
      </c>
      <c r="AO119" s="128">
        <f t="shared" si="46"/>
        <v>0</v>
      </c>
      <c r="AP119" s="128">
        <f t="shared" si="46"/>
        <v>0</v>
      </c>
    </row>
    <row r="120" spans="1:42" s="210" customFormat="1" ht="13.5" thickBot="1" x14ac:dyDescent="0.25">
      <c r="A120" s="209"/>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row>
    <row r="121" spans="1:42" ht="13.5" thickTop="1" x14ac:dyDescent="0.2">
      <c r="A121" s="83" t="s">
        <v>258</v>
      </c>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row>
    <row r="122" spans="1:42" x14ac:dyDescent="0.2">
      <c r="A122" s="20" t="s">
        <v>259</v>
      </c>
    </row>
    <row r="123" spans="1:42" x14ac:dyDescent="0.2">
      <c r="A123" s="89" t="s">
        <v>216</v>
      </c>
      <c r="B123" s="122">
        <f t="shared" ref="B123:AP123" si="47">-B117</f>
        <v>-44565386.375</v>
      </c>
      <c r="C123" s="122">
        <f t="shared" si="47"/>
        <v>0</v>
      </c>
      <c r="D123" s="122">
        <f t="shared" si="47"/>
        <v>0</v>
      </c>
      <c r="E123" s="122">
        <f t="shared" si="47"/>
        <v>0</v>
      </c>
      <c r="F123" s="122">
        <f t="shared" si="47"/>
        <v>0</v>
      </c>
      <c r="G123" s="122">
        <f t="shared" si="47"/>
        <v>0</v>
      </c>
      <c r="H123" s="122">
        <f t="shared" si="47"/>
        <v>0</v>
      </c>
      <c r="I123" s="122">
        <f t="shared" si="47"/>
        <v>0</v>
      </c>
      <c r="J123" s="122">
        <f t="shared" si="47"/>
        <v>0</v>
      </c>
      <c r="K123" s="122">
        <f t="shared" si="47"/>
        <v>0</v>
      </c>
      <c r="L123" s="122">
        <f t="shared" si="47"/>
        <v>0</v>
      </c>
      <c r="M123" s="122">
        <f t="shared" si="47"/>
        <v>0</v>
      </c>
      <c r="N123" s="122">
        <f t="shared" si="47"/>
        <v>0</v>
      </c>
      <c r="O123" s="122">
        <f t="shared" si="47"/>
        <v>0</v>
      </c>
      <c r="P123" s="122">
        <f t="shared" si="47"/>
        <v>0</v>
      </c>
      <c r="Q123" s="122">
        <f t="shared" si="47"/>
        <v>0</v>
      </c>
      <c r="R123" s="122">
        <f t="shared" si="47"/>
        <v>0</v>
      </c>
      <c r="S123" s="122">
        <f t="shared" si="47"/>
        <v>0</v>
      </c>
      <c r="T123" s="122">
        <f t="shared" si="47"/>
        <v>0</v>
      </c>
      <c r="U123" s="122">
        <f t="shared" si="47"/>
        <v>0</v>
      </c>
      <c r="V123" s="122">
        <f t="shared" si="47"/>
        <v>0</v>
      </c>
      <c r="W123" s="122">
        <f t="shared" si="47"/>
        <v>0</v>
      </c>
      <c r="X123" s="122">
        <f t="shared" si="47"/>
        <v>0</v>
      </c>
      <c r="Y123" s="122">
        <f t="shared" si="47"/>
        <v>0</v>
      </c>
      <c r="Z123" s="122">
        <f t="shared" si="47"/>
        <v>0</v>
      </c>
      <c r="AA123" s="122">
        <f t="shared" si="47"/>
        <v>0</v>
      </c>
      <c r="AB123" s="122">
        <f t="shared" si="47"/>
        <v>0</v>
      </c>
      <c r="AC123" s="122">
        <f t="shared" si="47"/>
        <v>0</v>
      </c>
      <c r="AD123" s="122">
        <f t="shared" si="47"/>
        <v>0</v>
      </c>
      <c r="AE123" s="122">
        <f t="shared" si="47"/>
        <v>0</v>
      </c>
      <c r="AF123" s="122">
        <f t="shared" si="47"/>
        <v>0</v>
      </c>
      <c r="AG123" s="122">
        <f t="shared" si="47"/>
        <v>0</v>
      </c>
      <c r="AH123" s="122">
        <f t="shared" si="47"/>
        <v>0</v>
      </c>
      <c r="AI123" s="122">
        <f t="shared" si="47"/>
        <v>0</v>
      </c>
      <c r="AJ123" s="122">
        <f t="shared" si="47"/>
        <v>0</v>
      </c>
      <c r="AK123" s="122">
        <f t="shared" si="47"/>
        <v>0</v>
      </c>
      <c r="AL123" s="122">
        <f t="shared" si="47"/>
        <v>0</v>
      </c>
      <c r="AM123" s="122">
        <f t="shared" si="47"/>
        <v>0</v>
      </c>
      <c r="AN123" s="122">
        <f t="shared" si="47"/>
        <v>0</v>
      </c>
      <c r="AO123" s="122">
        <f t="shared" si="47"/>
        <v>0</v>
      </c>
      <c r="AP123" s="122">
        <f t="shared" si="47"/>
        <v>0</v>
      </c>
    </row>
    <row r="124" spans="1:42" x14ac:dyDescent="0.2">
      <c r="A124" s="89" t="s">
        <v>314</v>
      </c>
      <c r="B124" s="123">
        <f t="shared" ref="B124:AP124" si="48">B79+B109+B119</f>
        <v>0</v>
      </c>
      <c r="C124" s="123">
        <f t="shared" si="48"/>
        <v>0</v>
      </c>
      <c r="D124" s="123">
        <f t="shared" si="48"/>
        <v>0</v>
      </c>
      <c r="E124" s="123">
        <f t="shared" si="48"/>
        <v>0</v>
      </c>
      <c r="F124" s="123">
        <f t="shared" si="48"/>
        <v>0</v>
      </c>
      <c r="G124" s="123">
        <f t="shared" si="48"/>
        <v>0</v>
      </c>
      <c r="H124" s="123">
        <f t="shared" si="48"/>
        <v>0</v>
      </c>
      <c r="I124" s="123">
        <f t="shared" si="48"/>
        <v>0</v>
      </c>
      <c r="J124" s="123">
        <f t="shared" si="48"/>
        <v>0</v>
      </c>
      <c r="K124" s="123">
        <f t="shared" si="48"/>
        <v>0</v>
      </c>
      <c r="L124" s="123">
        <f t="shared" si="48"/>
        <v>0</v>
      </c>
      <c r="M124" s="123">
        <f t="shared" si="48"/>
        <v>0</v>
      </c>
      <c r="N124" s="123">
        <f t="shared" si="48"/>
        <v>0</v>
      </c>
      <c r="O124" s="123">
        <f t="shared" si="48"/>
        <v>0</v>
      </c>
      <c r="P124" s="123">
        <f t="shared" si="48"/>
        <v>0</v>
      </c>
      <c r="Q124" s="123">
        <f t="shared" si="48"/>
        <v>0</v>
      </c>
      <c r="R124" s="123">
        <f t="shared" si="48"/>
        <v>0</v>
      </c>
      <c r="S124" s="123">
        <f t="shared" si="48"/>
        <v>0</v>
      </c>
      <c r="T124" s="123">
        <f t="shared" si="48"/>
        <v>2712520</v>
      </c>
      <c r="U124" s="123">
        <f t="shared" si="48"/>
        <v>0</v>
      </c>
      <c r="V124" s="123">
        <f t="shared" si="48"/>
        <v>0</v>
      </c>
      <c r="W124" s="123">
        <f t="shared" si="48"/>
        <v>0</v>
      </c>
      <c r="X124" s="123">
        <f t="shared" si="48"/>
        <v>0</v>
      </c>
      <c r="Y124" s="123">
        <f t="shared" si="48"/>
        <v>0</v>
      </c>
      <c r="Z124" s="123">
        <f t="shared" si="48"/>
        <v>0</v>
      </c>
      <c r="AA124" s="123">
        <f t="shared" si="48"/>
        <v>0</v>
      </c>
      <c r="AB124" s="123">
        <f t="shared" si="48"/>
        <v>0</v>
      </c>
      <c r="AC124" s="123">
        <f t="shared" si="48"/>
        <v>0</v>
      </c>
      <c r="AD124" s="123">
        <f t="shared" si="48"/>
        <v>0</v>
      </c>
      <c r="AE124" s="123">
        <f t="shared" si="48"/>
        <v>0</v>
      </c>
      <c r="AF124" s="123">
        <f t="shared" si="48"/>
        <v>0</v>
      </c>
      <c r="AG124" s="123">
        <f t="shared" si="48"/>
        <v>0</v>
      </c>
      <c r="AH124" s="123">
        <f t="shared" si="48"/>
        <v>0</v>
      </c>
      <c r="AI124" s="123">
        <f t="shared" si="48"/>
        <v>0</v>
      </c>
      <c r="AJ124" s="123">
        <f t="shared" si="48"/>
        <v>0</v>
      </c>
      <c r="AK124" s="123">
        <f t="shared" si="48"/>
        <v>0</v>
      </c>
      <c r="AL124" s="123">
        <f t="shared" si="48"/>
        <v>0</v>
      </c>
      <c r="AM124" s="123">
        <f t="shared" si="48"/>
        <v>0</v>
      </c>
      <c r="AN124" s="123">
        <f t="shared" si="48"/>
        <v>0</v>
      </c>
      <c r="AO124" s="123">
        <f t="shared" si="48"/>
        <v>0</v>
      </c>
      <c r="AP124" s="123">
        <f t="shared" si="48"/>
        <v>0</v>
      </c>
    </row>
    <row r="125" spans="1:42" x14ac:dyDescent="0.2">
      <c r="A125" s="212" t="s">
        <v>12</v>
      </c>
      <c r="B125" s="140">
        <f>SUM(B123:B124)</f>
        <v>-44565386.375</v>
      </c>
      <c r="C125" s="140">
        <f t="shared" ref="C125:AP125" si="49">SUM(C123:C124)</f>
        <v>0</v>
      </c>
      <c r="D125" s="140">
        <f t="shared" si="49"/>
        <v>0</v>
      </c>
      <c r="E125" s="140">
        <f t="shared" si="49"/>
        <v>0</v>
      </c>
      <c r="F125" s="140">
        <f t="shared" si="49"/>
        <v>0</v>
      </c>
      <c r="G125" s="140">
        <f t="shared" si="49"/>
        <v>0</v>
      </c>
      <c r="H125" s="140">
        <f t="shared" si="49"/>
        <v>0</v>
      </c>
      <c r="I125" s="140">
        <f t="shared" si="49"/>
        <v>0</v>
      </c>
      <c r="J125" s="140">
        <f t="shared" si="49"/>
        <v>0</v>
      </c>
      <c r="K125" s="140">
        <f t="shared" si="49"/>
        <v>0</v>
      </c>
      <c r="L125" s="140">
        <f t="shared" si="49"/>
        <v>0</v>
      </c>
      <c r="M125" s="140">
        <f t="shared" si="49"/>
        <v>0</v>
      </c>
      <c r="N125" s="140">
        <f t="shared" si="49"/>
        <v>0</v>
      </c>
      <c r="O125" s="140">
        <f t="shared" si="49"/>
        <v>0</v>
      </c>
      <c r="P125" s="140">
        <f t="shared" si="49"/>
        <v>0</v>
      </c>
      <c r="Q125" s="140">
        <f t="shared" si="49"/>
        <v>0</v>
      </c>
      <c r="R125" s="140">
        <f t="shared" si="49"/>
        <v>0</v>
      </c>
      <c r="S125" s="140">
        <f t="shared" si="49"/>
        <v>0</v>
      </c>
      <c r="T125" s="140">
        <f t="shared" si="49"/>
        <v>2712520</v>
      </c>
      <c r="U125" s="140">
        <f t="shared" si="49"/>
        <v>0</v>
      </c>
      <c r="V125" s="140">
        <f t="shared" si="49"/>
        <v>0</v>
      </c>
      <c r="W125" s="140">
        <f t="shared" si="49"/>
        <v>0</v>
      </c>
      <c r="X125" s="140">
        <f t="shared" si="49"/>
        <v>0</v>
      </c>
      <c r="Y125" s="140">
        <f t="shared" si="49"/>
        <v>0</v>
      </c>
      <c r="Z125" s="140">
        <f t="shared" si="49"/>
        <v>0</v>
      </c>
      <c r="AA125" s="140">
        <f t="shared" si="49"/>
        <v>0</v>
      </c>
      <c r="AB125" s="140">
        <f t="shared" si="49"/>
        <v>0</v>
      </c>
      <c r="AC125" s="140">
        <f t="shared" si="49"/>
        <v>0</v>
      </c>
      <c r="AD125" s="140">
        <f t="shared" si="49"/>
        <v>0</v>
      </c>
      <c r="AE125" s="140">
        <f t="shared" si="49"/>
        <v>0</v>
      </c>
      <c r="AF125" s="140">
        <f t="shared" si="49"/>
        <v>0</v>
      </c>
      <c r="AG125" s="140">
        <f t="shared" si="49"/>
        <v>0</v>
      </c>
      <c r="AH125" s="140">
        <f t="shared" si="49"/>
        <v>0</v>
      </c>
      <c r="AI125" s="140">
        <f t="shared" si="49"/>
        <v>0</v>
      </c>
      <c r="AJ125" s="140">
        <f t="shared" si="49"/>
        <v>0</v>
      </c>
      <c r="AK125" s="140">
        <f t="shared" si="49"/>
        <v>0</v>
      </c>
      <c r="AL125" s="140">
        <f t="shared" si="49"/>
        <v>0</v>
      </c>
      <c r="AM125" s="140">
        <f t="shared" si="49"/>
        <v>0</v>
      </c>
      <c r="AN125" s="140">
        <f t="shared" si="49"/>
        <v>0</v>
      </c>
      <c r="AO125" s="140">
        <f t="shared" si="49"/>
        <v>0</v>
      </c>
      <c r="AP125" s="140">
        <f t="shared" si="49"/>
        <v>0</v>
      </c>
    </row>
    <row r="126" spans="1:42" x14ac:dyDescent="0.2">
      <c r="A126" s="18"/>
    </row>
    <row r="127" spans="1:42" x14ac:dyDescent="0.2">
      <c r="A127" s="20" t="s">
        <v>260</v>
      </c>
    </row>
    <row r="128" spans="1:42" x14ac:dyDescent="0.2">
      <c r="A128" s="89" t="s">
        <v>2</v>
      </c>
    </row>
    <row r="129" spans="1:42" x14ac:dyDescent="0.2">
      <c r="A129" s="90" t="s">
        <v>5</v>
      </c>
      <c r="B129" s="122"/>
      <c r="C129" s="122">
        <f>C$595</f>
        <v>0</v>
      </c>
      <c r="D129" s="122">
        <f t="shared" ref="D129:AP129" si="50">D$595</f>
        <v>0</v>
      </c>
      <c r="E129" s="122">
        <f t="shared" si="50"/>
        <v>0</v>
      </c>
      <c r="F129" s="122">
        <f t="shared" si="50"/>
        <v>0</v>
      </c>
      <c r="G129" s="122">
        <f t="shared" si="50"/>
        <v>0</v>
      </c>
      <c r="H129" s="122">
        <f t="shared" si="50"/>
        <v>0</v>
      </c>
      <c r="I129" s="122">
        <f t="shared" si="50"/>
        <v>0</v>
      </c>
      <c r="J129" s="122">
        <f t="shared" si="50"/>
        <v>0</v>
      </c>
      <c r="K129" s="122">
        <f t="shared" si="50"/>
        <v>0</v>
      </c>
      <c r="L129" s="122">
        <f t="shared" si="50"/>
        <v>0</v>
      </c>
      <c r="M129" s="122">
        <f t="shared" si="50"/>
        <v>0</v>
      </c>
      <c r="N129" s="122">
        <f t="shared" si="50"/>
        <v>0</v>
      </c>
      <c r="O129" s="122">
        <f t="shared" si="50"/>
        <v>0</v>
      </c>
      <c r="P129" s="122">
        <f t="shared" si="50"/>
        <v>0</v>
      </c>
      <c r="Q129" s="122">
        <f t="shared" si="50"/>
        <v>0</v>
      </c>
      <c r="R129" s="122">
        <f t="shared" si="50"/>
        <v>0</v>
      </c>
      <c r="S129" s="122">
        <f t="shared" si="50"/>
        <v>0</v>
      </c>
      <c r="T129" s="122">
        <f t="shared" si="50"/>
        <v>0</v>
      </c>
      <c r="U129" s="122">
        <f t="shared" si="50"/>
        <v>0</v>
      </c>
      <c r="V129" s="122">
        <f t="shared" si="50"/>
        <v>0</v>
      </c>
      <c r="W129" s="122">
        <f t="shared" si="50"/>
        <v>0</v>
      </c>
      <c r="X129" s="122">
        <f t="shared" si="50"/>
        <v>0</v>
      </c>
      <c r="Y129" s="122">
        <f t="shared" si="50"/>
        <v>0</v>
      </c>
      <c r="Z129" s="122">
        <f t="shared" si="50"/>
        <v>0</v>
      </c>
      <c r="AA129" s="122">
        <f t="shared" si="50"/>
        <v>0</v>
      </c>
      <c r="AB129" s="122">
        <f t="shared" si="50"/>
        <v>0</v>
      </c>
      <c r="AC129" s="122">
        <f t="shared" si="50"/>
        <v>0</v>
      </c>
      <c r="AD129" s="122">
        <f t="shared" si="50"/>
        <v>0</v>
      </c>
      <c r="AE129" s="122">
        <f t="shared" si="50"/>
        <v>0</v>
      </c>
      <c r="AF129" s="122">
        <f t="shared" si="50"/>
        <v>0</v>
      </c>
      <c r="AG129" s="122">
        <f t="shared" si="50"/>
        <v>0</v>
      </c>
      <c r="AH129" s="122">
        <f t="shared" si="50"/>
        <v>0</v>
      </c>
      <c r="AI129" s="122">
        <f t="shared" si="50"/>
        <v>0</v>
      </c>
      <c r="AJ129" s="122">
        <f t="shared" si="50"/>
        <v>0</v>
      </c>
      <c r="AK129" s="122">
        <f t="shared" si="50"/>
        <v>0</v>
      </c>
      <c r="AL129" s="122">
        <f t="shared" si="50"/>
        <v>0</v>
      </c>
      <c r="AM129" s="122">
        <f t="shared" si="50"/>
        <v>0</v>
      </c>
      <c r="AN129" s="122">
        <f t="shared" si="50"/>
        <v>0</v>
      </c>
      <c r="AO129" s="122">
        <f t="shared" si="50"/>
        <v>0</v>
      </c>
      <c r="AP129" s="122">
        <f t="shared" si="50"/>
        <v>0</v>
      </c>
    </row>
    <row r="130" spans="1:42" x14ac:dyDescent="0.2">
      <c r="A130" s="90" t="s">
        <v>4</v>
      </c>
      <c r="B130" s="123"/>
      <c r="C130" s="123">
        <f>C$601</f>
        <v>0</v>
      </c>
      <c r="D130" s="123">
        <f t="shared" ref="D130:AP130" si="51">D$601</f>
        <v>0</v>
      </c>
      <c r="E130" s="123">
        <f t="shared" si="51"/>
        <v>0</v>
      </c>
      <c r="F130" s="123">
        <f t="shared" si="51"/>
        <v>0</v>
      </c>
      <c r="G130" s="123">
        <f t="shared" si="51"/>
        <v>0</v>
      </c>
      <c r="H130" s="123">
        <f t="shared" si="51"/>
        <v>0</v>
      </c>
      <c r="I130" s="123">
        <f t="shared" si="51"/>
        <v>0</v>
      </c>
      <c r="J130" s="123">
        <f t="shared" si="51"/>
        <v>0</v>
      </c>
      <c r="K130" s="123">
        <f t="shared" si="51"/>
        <v>0</v>
      </c>
      <c r="L130" s="123">
        <f t="shared" si="51"/>
        <v>0</v>
      </c>
      <c r="M130" s="123">
        <f t="shared" si="51"/>
        <v>0</v>
      </c>
      <c r="N130" s="123">
        <f t="shared" si="51"/>
        <v>0</v>
      </c>
      <c r="O130" s="123">
        <f t="shared" si="51"/>
        <v>0</v>
      </c>
      <c r="P130" s="123">
        <f t="shared" si="51"/>
        <v>0</v>
      </c>
      <c r="Q130" s="123">
        <f t="shared" si="51"/>
        <v>0</v>
      </c>
      <c r="R130" s="123">
        <f t="shared" si="51"/>
        <v>0</v>
      </c>
      <c r="S130" s="123">
        <f t="shared" si="51"/>
        <v>0</v>
      </c>
      <c r="T130" s="123">
        <f t="shared" si="51"/>
        <v>0</v>
      </c>
      <c r="U130" s="123">
        <f t="shared" si="51"/>
        <v>0</v>
      </c>
      <c r="V130" s="123">
        <f t="shared" si="51"/>
        <v>0</v>
      </c>
      <c r="W130" s="123">
        <f t="shared" si="51"/>
        <v>0</v>
      </c>
      <c r="X130" s="123">
        <f t="shared" si="51"/>
        <v>0</v>
      </c>
      <c r="Y130" s="123">
        <f t="shared" si="51"/>
        <v>0</v>
      </c>
      <c r="Z130" s="123">
        <f t="shared" si="51"/>
        <v>0</v>
      </c>
      <c r="AA130" s="123">
        <f t="shared" si="51"/>
        <v>0</v>
      </c>
      <c r="AB130" s="123">
        <f t="shared" si="51"/>
        <v>0</v>
      </c>
      <c r="AC130" s="123">
        <f t="shared" si="51"/>
        <v>0</v>
      </c>
      <c r="AD130" s="123">
        <f t="shared" si="51"/>
        <v>0</v>
      </c>
      <c r="AE130" s="123">
        <f t="shared" si="51"/>
        <v>0</v>
      </c>
      <c r="AF130" s="123">
        <f t="shared" si="51"/>
        <v>0</v>
      </c>
      <c r="AG130" s="123">
        <f t="shared" si="51"/>
        <v>0</v>
      </c>
      <c r="AH130" s="123">
        <f t="shared" si="51"/>
        <v>0</v>
      </c>
      <c r="AI130" s="123">
        <f t="shared" si="51"/>
        <v>0</v>
      </c>
      <c r="AJ130" s="123">
        <f t="shared" si="51"/>
        <v>0</v>
      </c>
      <c r="AK130" s="123">
        <f t="shared" si="51"/>
        <v>0</v>
      </c>
      <c r="AL130" s="123">
        <f t="shared" si="51"/>
        <v>0</v>
      </c>
      <c r="AM130" s="123">
        <f t="shared" si="51"/>
        <v>0</v>
      </c>
      <c r="AN130" s="123">
        <f t="shared" si="51"/>
        <v>0</v>
      </c>
      <c r="AO130" s="123">
        <f t="shared" si="51"/>
        <v>0</v>
      </c>
      <c r="AP130" s="123">
        <f t="shared" si="51"/>
        <v>0</v>
      </c>
    </row>
    <row r="131" spans="1:42" x14ac:dyDescent="0.2">
      <c r="A131" s="90" t="s">
        <v>12</v>
      </c>
      <c r="B131" s="122"/>
      <c r="C131" s="122">
        <f>SUM(C129:C130)</f>
        <v>0</v>
      </c>
      <c r="D131" s="122">
        <f t="shared" ref="D131:AP131" si="52">SUM(D129:D130)</f>
        <v>0</v>
      </c>
      <c r="E131" s="122">
        <f t="shared" si="52"/>
        <v>0</v>
      </c>
      <c r="F131" s="122">
        <f t="shared" si="52"/>
        <v>0</v>
      </c>
      <c r="G131" s="122">
        <f t="shared" si="52"/>
        <v>0</v>
      </c>
      <c r="H131" s="122">
        <f t="shared" si="52"/>
        <v>0</v>
      </c>
      <c r="I131" s="122">
        <f t="shared" si="52"/>
        <v>0</v>
      </c>
      <c r="J131" s="122">
        <f t="shared" si="52"/>
        <v>0</v>
      </c>
      <c r="K131" s="122">
        <f t="shared" si="52"/>
        <v>0</v>
      </c>
      <c r="L131" s="122">
        <f t="shared" si="52"/>
        <v>0</v>
      </c>
      <c r="M131" s="122">
        <f t="shared" si="52"/>
        <v>0</v>
      </c>
      <c r="N131" s="122">
        <f t="shared" si="52"/>
        <v>0</v>
      </c>
      <c r="O131" s="122">
        <f t="shared" si="52"/>
        <v>0</v>
      </c>
      <c r="P131" s="122">
        <f t="shared" si="52"/>
        <v>0</v>
      </c>
      <c r="Q131" s="122">
        <f t="shared" si="52"/>
        <v>0</v>
      </c>
      <c r="R131" s="122">
        <f t="shared" si="52"/>
        <v>0</v>
      </c>
      <c r="S131" s="122">
        <f t="shared" si="52"/>
        <v>0</v>
      </c>
      <c r="T131" s="122">
        <f t="shared" si="52"/>
        <v>0</v>
      </c>
      <c r="U131" s="122">
        <f t="shared" si="52"/>
        <v>0</v>
      </c>
      <c r="V131" s="122">
        <f t="shared" si="52"/>
        <v>0</v>
      </c>
      <c r="W131" s="122">
        <f t="shared" si="52"/>
        <v>0</v>
      </c>
      <c r="X131" s="122">
        <f t="shared" si="52"/>
        <v>0</v>
      </c>
      <c r="Y131" s="122">
        <f t="shared" si="52"/>
        <v>0</v>
      </c>
      <c r="Z131" s="122">
        <f t="shared" si="52"/>
        <v>0</v>
      </c>
      <c r="AA131" s="122">
        <f t="shared" si="52"/>
        <v>0</v>
      </c>
      <c r="AB131" s="122">
        <f t="shared" si="52"/>
        <v>0</v>
      </c>
      <c r="AC131" s="122">
        <f t="shared" si="52"/>
        <v>0</v>
      </c>
      <c r="AD131" s="122">
        <f t="shared" si="52"/>
        <v>0</v>
      </c>
      <c r="AE131" s="122">
        <f t="shared" si="52"/>
        <v>0</v>
      </c>
      <c r="AF131" s="122">
        <f t="shared" si="52"/>
        <v>0</v>
      </c>
      <c r="AG131" s="122">
        <f t="shared" si="52"/>
        <v>0</v>
      </c>
      <c r="AH131" s="122">
        <f t="shared" si="52"/>
        <v>0</v>
      </c>
      <c r="AI131" s="122">
        <f t="shared" si="52"/>
        <v>0</v>
      </c>
      <c r="AJ131" s="122">
        <f t="shared" si="52"/>
        <v>0</v>
      </c>
      <c r="AK131" s="122">
        <f t="shared" si="52"/>
        <v>0</v>
      </c>
      <c r="AL131" s="122">
        <f t="shared" si="52"/>
        <v>0</v>
      </c>
      <c r="AM131" s="122">
        <f t="shared" si="52"/>
        <v>0</v>
      </c>
      <c r="AN131" s="122">
        <f t="shared" si="52"/>
        <v>0</v>
      </c>
      <c r="AO131" s="122">
        <f t="shared" si="52"/>
        <v>0</v>
      </c>
      <c r="AP131" s="122">
        <f t="shared" si="52"/>
        <v>0</v>
      </c>
    </row>
    <row r="132" spans="1:42" x14ac:dyDescent="0.2">
      <c r="A132" s="89" t="s">
        <v>6</v>
      </c>
    </row>
    <row r="133" spans="1:42" x14ac:dyDescent="0.2">
      <c r="A133" s="90" t="s">
        <v>5</v>
      </c>
      <c r="B133" s="122">
        <f>B608</f>
        <v>0</v>
      </c>
      <c r="C133" s="122">
        <f t="shared" ref="C133:AO133" si="53">C608</f>
        <v>0</v>
      </c>
      <c r="D133" s="122">
        <f t="shared" si="53"/>
        <v>0</v>
      </c>
      <c r="E133" s="122">
        <f t="shared" si="53"/>
        <v>0</v>
      </c>
      <c r="F133" s="122">
        <f t="shared" si="53"/>
        <v>0</v>
      </c>
      <c r="G133" s="122">
        <f t="shared" si="53"/>
        <v>0</v>
      </c>
      <c r="H133" s="122">
        <f t="shared" si="53"/>
        <v>0</v>
      </c>
      <c r="I133" s="122">
        <f t="shared" si="53"/>
        <v>0</v>
      </c>
      <c r="J133" s="122">
        <f t="shared" si="53"/>
        <v>0</v>
      </c>
      <c r="K133" s="122">
        <f t="shared" si="53"/>
        <v>0</v>
      </c>
      <c r="L133" s="122">
        <f t="shared" si="53"/>
        <v>0</v>
      </c>
      <c r="M133" s="122">
        <f t="shared" si="53"/>
        <v>0</v>
      </c>
      <c r="N133" s="122">
        <f t="shared" si="53"/>
        <v>0</v>
      </c>
      <c r="O133" s="122">
        <f t="shared" si="53"/>
        <v>0</v>
      </c>
      <c r="P133" s="122">
        <f t="shared" si="53"/>
        <v>0</v>
      </c>
      <c r="Q133" s="122">
        <f t="shared" si="53"/>
        <v>0</v>
      </c>
      <c r="R133" s="122">
        <f t="shared" si="53"/>
        <v>0</v>
      </c>
      <c r="S133" s="122">
        <f t="shared" si="53"/>
        <v>0</v>
      </c>
      <c r="T133" s="122">
        <f t="shared" si="53"/>
        <v>0</v>
      </c>
      <c r="U133" s="122">
        <f t="shared" si="53"/>
        <v>0</v>
      </c>
      <c r="V133" s="122">
        <f t="shared" si="53"/>
        <v>0</v>
      </c>
      <c r="W133" s="122">
        <f t="shared" si="53"/>
        <v>0</v>
      </c>
      <c r="X133" s="122">
        <f t="shared" si="53"/>
        <v>0</v>
      </c>
      <c r="Y133" s="122">
        <f t="shared" si="53"/>
        <v>0</v>
      </c>
      <c r="Z133" s="122">
        <f t="shared" si="53"/>
        <v>0</v>
      </c>
      <c r="AA133" s="122">
        <f t="shared" si="53"/>
        <v>0</v>
      </c>
      <c r="AB133" s="122">
        <f t="shared" si="53"/>
        <v>0</v>
      </c>
      <c r="AC133" s="122">
        <f t="shared" si="53"/>
        <v>0</v>
      </c>
      <c r="AD133" s="122">
        <f t="shared" si="53"/>
        <v>0</v>
      </c>
      <c r="AE133" s="122">
        <f t="shared" si="53"/>
        <v>0</v>
      </c>
      <c r="AF133" s="122">
        <f t="shared" si="53"/>
        <v>0</v>
      </c>
      <c r="AG133" s="122">
        <f t="shared" si="53"/>
        <v>0</v>
      </c>
      <c r="AH133" s="122">
        <f t="shared" si="53"/>
        <v>0</v>
      </c>
      <c r="AI133" s="122">
        <f t="shared" si="53"/>
        <v>0</v>
      </c>
      <c r="AJ133" s="122">
        <f t="shared" si="53"/>
        <v>0</v>
      </c>
      <c r="AK133" s="122">
        <f t="shared" si="53"/>
        <v>0</v>
      </c>
      <c r="AL133" s="122">
        <f t="shared" si="53"/>
        <v>0</v>
      </c>
      <c r="AM133" s="122">
        <f t="shared" si="53"/>
        <v>0</v>
      </c>
      <c r="AN133" s="122">
        <f t="shared" si="53"/>
        <v>0</v>
      </c>
      <c r="AO133" s="122">
        <f t="shared" si="53"/>
        <v>0</v>
      </c>
      <c r="AP133" s="122">
        <f>AP608</f>
        <v>0</v>
      </c>
    </row>
    <row r="134" spans="1:42" x14ac:dyDescent="0.2">
      <c r="A134" s="90" t="s">
        <v>4</v>
      </c>
      <c r="B134" s="123">
        <f>B614</f>
        <v>0</v>
      </c>
      <c r="C134" s="123">
        <f t="shared" ref="C134:AO134" si="54">C614</f>
        <v>0</v>
      </c>
      <c r="D134" s="123">
        <f t="shared" si="54"/>
        <v>0</v>
      </c>
      <c r="E134" s="123">
        <f t="shared" si="54"/>
        <v>0</v>
      </c>
      <c r="F134" s="123">
        <f t="shared" si="54"/>
        <v>0</v>
      </c>
      <c r="G134" s="123">
        <f t="shared" si="54"/>
        <v>0</v>
      </c>
      <c r="H134" s="123">
        <f t="shared" si="54"/>
        <v>0</v>
      </c>
      <c r="I134" s="123">
        <f t="shared" si="54"/>
        <v>0</v>
      </c>
      <c r="J134" s="123">
        <f t="shared" si="54"/>
        <v>0</v>
      </c>
      <c r="K134" s="123">
        <f t="shared" si="54"/>
        <v>0</v>
      </c>
      <c r="L134" s="123">
        <f t="shared" si="54"/>
        <v>0</v>
      </c>
      <c r="M134" s="123">
        <f t="shared" si="54"/>
        <v>0</v>
      </c>
      <c r="N134" s="123">
        <f t="shared" si="54"/>
        <v>0</v>
      </c>
      <c r="O134" s="123">
        <f t="shared" si="54"/>
        <v>0</v>
      </c>
      <c r="P134" s="123">
        <f t="shared" si="54"/>
        <v>0</v>
      </c>
      <c r="Q134" s="123">
        <f t="shared" si="54"/>
        <v>0</v>
      </c>
      <c r="R134" s="123">
        <f t="shared" si="54"/>
        <v>0</v>
      </c>
      <c r="S134" s="123">
        <f t="shared" si="54"/>
        <v>0</v>
      </c>
      <c r="T134" s="123">
        <f t="shared" si="54"/>
        <v>0</v>
      </c>
      <c r="U134" s="123">
        <f t="shared" si="54"/>
        <v>0</v>
      </c>
      <c r="V134" s="123">
        <f t="shared" si="54"/>
        <v>0</v>
      </c>
      <c r="W134" s="123">
        <f t="shared" si="54"/>
        <v>0</v>
      </c>
      <c r="X134" s="123">
        <f t="shared" si="54"/>
        <v>0</v>
      </c>
      <c r="Y134" s="123">
        <f t="shared" si="54"/>
        <v>0</v>
      </c>
      <c r="Z134" s="123">
        <f t="shared" si="54"/>
        <v>0</v>
      </c>
      <c r="AA134" s="123">
        <f t="shared" si="54"/>
        <v>0</v>
      </c>
      <c r="AB134" s="123">
        <f t="shared" si="54"/>
        <v>0</v>
      </c>
      <c r="AC134" s="123">
        <f t="shared" si="54"/>
        <v>0</v>
      </c>
      <c r="AD134" s="123">
        <f t="shared" si="54"/>
        <v>0</v>
      </c>
      <c r="AE134" s="123">
        <f t="shared" si="54"/>
        <v>0</v>
      </c>
      <c r="AF134" s="123">
        <f t="shared" si="54"/>
        <v>0</v>
      </c>
      <c r="AG134" s="123">
        <f t="shared" si="54"/>
        <v>0</v>
      </c>
      <c r="AH134" s="123">
        <f t="shared" si="54"/>
        <v>0</v>
      </c>
      <c r="AI134" s="123">
        <f t="shared" si="54"/>
        <v>0</v>
      </c>
      <c r="AJ134" s="123">
        <f t="shared" si="54"/>
        <v>0</v>
      </c>
      <c r="AK134" s="123">
        <f t="shared" si="54"/>
        <v>0</v>
      </c>
      <c r="AL134" s="123">
        <f t="shared" si="54"/>
        <v>0</v>
      </c>
      <c r="AM134" s="123">
        <f t="shared" si="54"/>
        <v>0</v>
      </c>
      <c r="AN134" s="123">
        <f t="shared" si="54"/>
        <v>0</v>
      </c>
      <c r="AO134" s="123">
        <f t="shared" si="54"/>
        <v>0</v>
      </c>
      <c r="AP134" s="123">
        <f>AP614</f>
        <v>0</v>
      </c>
    </row>
    <row r="135" spans="1:42" x14ac:dyDescent="0.2">
      <c r="A135" s="90" t="s">
        <v>12</v>
      </c>
      <c r="B135" s="122">
        <f>SUM(B133:B134)</f>
        <v>0</v>
      </c>
      <c r="C135" s="122">
        <f>SUM(C133:C134)</f>
        <v>0</v>
      </c>
      <c r="D135" s="122">
        <f>SUM(D133:D134)</f>
        <v>0</v>
      </c>
      <c r="E135" s="122">
        <f t="shared" ref="E135:AP135" si="55">SUM(E133:E134)</f>
        <v>0</v>
      </c>
      <c r="F135" s="122">
        <f t="shared" si="55"/>
        <v>0</v>
      </c>
      <c r="G135" s="122">
        <f t="shared" si="55"/>
        <v>0</v>
      </c>
      <c r="H135" s="122">
        <f t="shared" si="55"/>
        <v>0</v>
      </c>
      <c r="I135" s="122">
        <f t="shared" si="55"/>
        <v>0</v>
      </c>
      <c r="J135" s="122">
        <f t="shared" si="55"/>
        <v>0</v>
      </c>
      <c r="K135" s="122">
        <f t="shared" si="55"/>
        <v>0</v>
      </c>
      <c r="L135" s="122">
        <f t="shared" si="55"/>
        <v>0</v>
      </c>
      <c r="M135" s="122">
        <f t="shared" si="55"/>
        <v>0</v>
      </c>
      <c r="N135" s="122">
        <f t="shared" si="55"/>
        <v>0</v>
      </c>
      <c r="O135" s="122">
        <f t="shared" si="55"/>
        <v>0</v>
      </c>
      <c r="P135" s="122">
        <f t="shared" si="55"/>
        <v>0</v>
      </c>
      <c r="Q135" s="122">
        <f t="shared" si="55"/>
        <v>0</v>
      </c>
      <c r="R135" s="122">
        <f t="shared" si="55"/>
        <v>0</v>
      </c>
      <c r="S135" s="122">
        <f t="shared" si="55"/>
        <v>0</v>
      </c>
      <c r="T135" s="122">
        <f t="shared" si="55"/>
        <v>0</v>
      </c>
      <c r="U135" s="122">
        <f t="shared" si="55"/>
        <v>0</v>
      </c>
      <c r="V135" s="122">
        <f t="shared" si="55"/>
        <v>0</v>
      </c>
      <c r="W135" s="122">
        <f t="shared" si="55"/>
        <v>0</v>
      </c>
      <c r="X135" s="122">
        <f t="shared" si="55"/>
        <v>0</v>
      </c>
      <c r="Y135" s="122">
        <f t="shared" si="55"/>
        <v>0</v>
      </c>
      <c r="Z135" s="122">
        <f t="shared" si="55"/>
        <v>0</v>
      </c>
      <c r="AA135" s="122">
        <f t="shared" si="55"/>
        <v>0</v>
      </c>
      <c r="AB135" s="122">
        <f t="shared" si="55"/>
        <v>0</v>
      </c>
      <c r="AC135" s="122">
        <f t="shared" si="55"/>
        <v>0</v>
      </c>
      <c r="AD135" s="122">
        <f t="shared" si="55"/>
        <v>0</v>
      </c>
      <c r="AE135" s="122">
        <f t="shared" si="55"/>
        <v>0</v>
      </c>
      <c r="AF135" s="122">
        <f t="shared" si="55"/>
        <v>0</v>
      </c>
      <c r="AG135" s="122">
        <f t="shared" si="55"/>
        <v>0</v>
      </c>
      <c r="AH135" s="122">
        <f t="shared" si="55"/>
        <v>0</v>
      </c>
      <c r="AI135" s="122">
        <f t="shared" si="55"/>
        <v>0</v>
      </c>
      <c r="AJ135" s="122">
        <f t="shared" si="55"/>
        <v>0</v>
      </c>
      <c r="AK135" s="122">
        <f t="shared" si="55"/>
        <v>0</v>
      </c>
      <c r="AL135" s="122">
        <f t="shared" si="55"/>
        <v>0</v>
      </c>
      <c r="AM135" s="122">
        <f t="shared" si="55"/>
        <v>0</v>
      </c>
      <c r="AN135" s="122">
        <f t="shared" si="55"/>
        <v>0</v>
      </c>
      <c r="AO135" s="122">
        <f t="shared" si="55"/>
        <v>0</v>
      </c>
      <c r="AP135" s="122">
        <f t="shared" si="55"/>
        <v>0</v>
      </c>
    </row>
    <row r="136" spans="1:42" x14ac:dyDescent="0.2">
      <c r="A136" s="89" t="s">
        <v>81</v>
      </c>
    </row>
    <row r="137" spans="1:42" x14ac:dyDescent="0.2">
      <c r="A137" s="90" t="s">
        <v>5</v>
      </c>
      <c r="B137" s="122">
        <f>B272</f>
        <v>0</v>
      </c>
      <c r="C137" s="122">
        <f>C272</f>
        <v>0</v>
      </c>
      <c r="D137" s="122">
        <f t="shared" ref="D137:AP137" si="56">D272</f>
        <v>0</v>
      </c>
      <c r="E137" s="122">
        <f t="shared" si="56"/>
        <v>0</v>
      </c>
      <c r="F137" s="122">
        <f t="shared" si="56"/>
        <v>0</v>
      </c>
      <c r="G137" s="122">
        <f t="shared" si="56"/>
        <v>0</v>
      </c>
      <c r="H137" s="122">
        <f t="shared" si="56"/>
        <v>0</v>
      </c>
      <c r="I137" s="122">
        <f t="shared" si="56"/>
        <v>0</v>
      </c>
      <c r="J137" s="122">
        <f t="shared" si="56"/>
        <v>0</v>
      </c>
      <c r="K137" s="122">
        <f t="shared" si="56"/>
        <v>0</v>
      </c>
      <c r="L137" s="122">
        <f t="shared" si="56"/>
        <v>0</v>
      </c>
      <c r="M137" s="122">
        <f t="shared" si="56"/>
        <v>0</v>
      </c>
      <c r="N137" s="122">
        <f t="shared" si="56"/>
        <v>0</v>
      </c>
      <c r="O137" s="122">
        <f t="shared" si="56"/>
        <v>0</v>
      </c>
      <c r="P137" s="122">
        <f t="shared" si="56"/>
        <v>0</v>
      </c>
      <c r="Q137" s="122">
        <f t="shared" si="56"/>
        <v>0</v>
      </c>
      <c r="R137" s="122">
        <f t="shared" si="56"/>
        <v>0</v>
      </c>
      <c r="S137" s="122">
        <f t="shared" si="56"/>
        <v>0</v>
      </c>
      <c r="T137" s="122">
        <f t="shared" si="56"/>
        <v>0</v>
      </c>
      <c r="U137" s="122">
        <f t="shared" si="56"/>
        <v>0</v>
      </c>
      <c r="V137" s="122">
        <f t="shared" si="56"/>
        <v>0</v>
      </c>
      <c r="W137" s="122">
        <f t="shared" si="56"/>
        <v>0</v>
      </c>
      <c r="X137" s="122">
        <f t="shared" si="56"/>
        <v>0</v>
      </c>
      <c r="Y137" s="122">
        <f t="shared" si="56"/>
        <v>0</v>
      </c>
      <c r="Z137" s="122">
        <f t="shared" si="56"/>
        <v>0</v>
      </c>
      <c r="AA137" s="122">
        <f t="shared" si="56"/>
        <v>0</v>
      </c>
      <c r="AB137" s="122">
        <f t="shared" si="56"/>
        <v>0</v>
      </c>
      <c r="AC137" s="122">
        <f t="shared" si="56"/>
        <v>0</v>
      </c>
      <c r="AD137" s="122">
        <f t="shared" si="56"/>
        <v>0</v>
      </c>
      <c r="AE137" s="122">
        <f t="shared" si="56"/>
        <v>0</v>
      </c>
      <c r="AF137" s="122">
        <f t="shared" si="56"/>
        <v>0</v>
      </c>
      <c r="AG137" s="122">
        <f t="shared" si="56"/>
        <v>0</v>
      </c>
      <c r="AH137" s="122">
        <f t="shared" si="56"/>
        <v>0</v>
      </c>
      <c r="AI137" s="122">
        <f t="shared" si="56"/>
        <v>0</v>
      </c>
      <c r="AJ137" s="122">
        <f t="shared" si="56"/>
        <v>0</v>
      </c>
      <c r="AK137" s="122">
        <f t="shared" si="56"/>
        <v>0</v>
      </c>
      <c r="AL137" s="122">
        <f t="shared" si="56"/>
        <v>0</v>
      </c>
      <c r="AM137" s="122">
        <f t="shared" si="56"/>
        <v>0</v>
      </c>
      <c r="AN137" s="122">
        <f t="shared" si="56"/>
        <v>0</v>
      </c>
      <c r="AO137" s="122">
        <f t="shared" si="56"/>
        <v>0</v>
      </c>
      <c r="AP137" s="122">
        <f t="shared" si="56"/>
        <v>0</v>
      </c>
    </row>
    <row r="138" spans="1:42" x14ac:dyDescent="0.2">
      <c r="A138" s="90" t="s">
        <v>4</v>
      </c>
      <c r="B138" s="122">
        <f>B312</f>
        <v>0</v>
      </c>
      <c r="C138" s="122">
        <f>C312</f>
        <v>0</v>
      </c>
      <c r="D138" s="122">
        <f t="shared" ref="D138:AP138" si="57">D312</f>
        <v>0</v>
      </c>
      <c r="E138" s="122">
        <f t="shared" si="57"/>
        <v>0</v>
      </c>
      <c r="F138" s="122">
        <f t="shared" si="57"/>
        <v>0</v>
      </c>
      <c r="G138" s="122">
        <f t="shared" si="57"/>
        <v>0</v>
      </c>
      <c r="H138" s="122">
        <f t="shared" si="57"/>
        <v>0</v>
      </c>
      <c r="I138" s="122">
        <f t="shared" si="57"/>
        <v>0</v>
      </c>
      <c r="J138" s="122">
        <f t="shared" si="57"/>
        <v>0</v>
      </c>
      <c r="K138" s="122">
        <f t="shared" si="57"/>
        <v>0</v>
      </c>
      <c r="L138" s="122">
        <f t="shared" si="57"/>
        <v>0</v>
      </c>
      <c r="M138" s="122">
        <f t="shared" si="57"/>
        <v>0</v>
      </c>
      <c r="N138" s="122">
        <f t="shared" si="57"/>
        <v>0</v>
      </c>
      <c r="O138" s="122">
        <f t="shared" si="57"/>
        <v>0</v>
      </c>
      <c r="P138" s="122">
        <f t="shared" si="57"/>
        <v>0</v>
      </c>
      <c r="Q138" s="122">
        <f t="shared" si="57"/>
        <v>0</v>
      </c>
      <c r="R138" s="122">
        <f t="shared" si="57"/>
        <v>0</v>
      </c>
      <c r="S138" s="122">
        <f t="shared" si="57"/>
        <v>0</v>
      </c>
      <c r="T138" s="122">
        <f t="shared" si="57"/>
        <v>0</v>
      </c>
      <c r="U138" s="122">
        <f t="shared" si="57"/>
        <v>0</v>
      </c>
      <c r="V138" s="122">
        <f t="shared" si="57"/>
        <v>0</v>
      </c>
      <c r="W138" s="122">
        <f t="shared" si="57"/>
        <v>0</v>
      </c>
      <c r="X138" s="122">
        <f t="shared" si="57"/>
        <v>0</v>
      </c>
      <c r="Y138" s="122">
        <f t="shared" si="57"/>
        <v>0</v>
      </c>
      <c r="Z138" s="122">
        <f t="shared" si="57"/>
        <v>0</v>
      </c>
      <c r="AA138" s="122">
        <f t="shared" si="57"/>
        <v>0</v>
      </c>
      <c r="AB138" s="122">
        <f t="shared" si="57"/>
        <v>0</v>
      </c>
      <c r="AC138" s="122">
        <f t="shared" si="57"/>
        <v>0</v>
      </c>
      <c r="AD138" s="122">
        <f t="shared" si="57"/>
        <v>0</v>
      </c>
      <c r="AE138" s="122">
        <f t="shared" si="57"/>
        <v>0</v>
      </c>
      <c r="AF138" s="122">
        <f t="shared" si="57"/>
        <v>0</v>
      </c>
      <c r="AG138" s="122">
        <f t="shared" si="57"/>
        <v>0</v>
      </c>
      <c r="AH138" s="122">
        <f t="shared" si="57"/>
        <v>0</v>
      </c>
      <c r="AI138" s="122">
        <f t="shared" si="57"/>
        <v>0</v>
      </c>
      <c r="AJ138" s="122">
        <f t="shared" si="57"/>
        <v>0</v>
      </c>
      <c r="AK138" s="122">
        <f t="shared" si="57"/>
        <v>0</v>
      </c>
      <c r="AL138" s="122">
        <f t="shared" si="57"/>
        <v>0</v>
      </c>
      <c r="AM138" s="122">
        <f t="shared" si="57"/>
        <v>0</v>
      </c>
      <c r="AN138" s="122">
        <f t="shared" si="57"/>
        <v>0</v>
      </c>
      <c r="AO138" s="122">
        <f t="shared" si="57"/>
        <v>0</v>
      </c>
      <c r="AP138" s="122">
        <f t="shared" si="57"/>
        <v>0</v>
      </c>
    </row>
    <row r="139" spans="1:42" x14ac:dyDescent="0.2">
      <c r="A139" s="90" t="s">
        <v>12</v>
      </c>
      <c r="B139" s="122">
        <f>SUM(B137:B138)</f>
        <v>0</v>
      </c>
      <c r="C139" s="122">
        <f>SUM(C137:C138)</f>
        <v>0</v>
      </c>
      <c r="D139" s="122">
        <f>SUM(D137:D138)</f>
        <v>0</v>
      </c>
      <c r="E139" s="122">
        <f t="shared" ref="E139:AP139" si="58">SUM(E137:E138)</f>
        <v>0</v>
      </c>
      <c r="F139" s="122">
        <f t="shared" si="58"/>
        <v>0</v>
      </c>
      <c r="G139" s="122">
        <f t="shared" si="58"/>
        <v>0</v>
      </c>
      <c r="H139" s="122">
        <f t="shared" si="58"/>
        <v>0</v>
      </c>
      <c r="I139" s="122">
        <f t="shared" si="58"/>
        <v>0</v>
      </c>
      <c r="J139" s="122">
        <f t="shared" si="58"/>
        <v>0</v>
      </c>
      <c r="K139" s="122">
        <f t="shared" si="58"/>
        <v>0</v>
      </c>
      <c r="L139" s="122">
        <f t="shared" si="58"/>
        <v>0</v>
      </c>
      <c r="M139" s="122">
        <f t="shared" si="58"/>
        <v>0</v>
      </c>
      <c r="N139" s="122">
        <f t="shared" si="58"/>
        <v>0</v>
      </c>
      <c r="O139" s="122">
        <f t="shared" si="58"/>
        <v>0</v>
      </c>
      <c r="P139" s="122">
        <f t="shared" si="58"/>
        <v>0</v>
      </c>
      <c r="Q139" s="122">
        <f t="shared" si="58"/>
        <v>0</v>
      </c>
      <c r="R139" s="122">
        <f t="shared" si="58"/>
        <v>0</v>
      </c>
      <c r="S139" s="122">
        <f t="shared" si="58"/>
        <v>0</v>
      </c>
      <c r="T139" s="122">
        <f t="shared" si="58"/>
        <v>0</v>
      </c>
      <c r="U139" s="122">
        <f t="shared" si="58"/>
        <v>0</v>
      </c>
      <c r="V139" s="122">
        <f t="shared" si="58"/>
        <v>0</v>
      </c>
      <c r="W139" s="122">
        <f t="shared" si="58"/>
        <v>0</v>
      </c>
      <c r="X139" s="122">
        <f t="shared" si="58"/>
        <v>0</v>
      </c>
      <c r="Y139" s="122">
        <f t="shared" si="58"/>
        <v>0</v>
      </c>
      <c r="Z139" s="122">
        <f t="shared" si="58"/>
        <v>0</v>
      </c>
      <c r="AA139" s="122">
        <f t="shared" si="58"/>
        <v>0</v>
      </c>
      <c r="AB139" s="122">
        <f t="shared" si="58"/>
        <v>0</v>
      </c>
      <c r="AC139" s="122">
        <f t="shared" si="58"/>
        <v>0</v>
      </c>
      <c r="AD139" s="122">
        <f t="shared" si="58"/>
        <v>0</v>
      </c>
      <c r="AE139" s="122">
        <f t="shared" si="58"/>
        <v>0</v>
      </c>
      <c r="AF139" s="122">
        <f t="shared" si="58"/>
        <v>0</v>
      </c>
      <c r="AG139" s="122">
        <f t="shared" si="58"/>
        <v>0</v>
      </c>
      <c r="AH139" s="122">
        <f t="shared" si="58"/>
        <v>0</v>
      </c>
      <c r="AI139" s="122">
        <f t="shared" si="58"/>
        <v>0</v>
      </c>
      <c r="AJ139" s="122">
        <f t="shared" si="58"/>
        <v>0</v>
      </c>
      <c r="AK139" s="122">
        <f t="shared" si="58"/>
        <v>0</v>
      </c>
      <c r="AL139" s="122">
        <f t="shared" si="58"/>
        <v>0</v>
      </c>
      <c r="AM139" s="122">
        <f t="shared" si="58"/>
        <v>0</v>
      </c>
      <c r="AN139" s="122">
        <f t="shared" si="58"/>
        <v>0</v>
      </c>
      <c r="AO139" s="122">
        <f t="shared" si="58"/>
        <v>0</v>
      </c>
      <c r="AP139" s="122">
        <f t="shared" si="58"/>
        <v>0</v>
      </c>
    </row>
    <row r="140" spans="1:42" x14ac:dyDescent="0.2">
      <c r="A140" s="212" t="s">
        <v>12</v>
      </c>
      <c r="B140" s="140">
        <f t="shared" ref="B140:AP140" si="59">B125+B131+B135+B139</f>
        <v>-44565386.375</v>
      </c>
      <c r="C140" s="140">
        <f t="shared" si="59"/>
        <v>0</v>
      </c>
      <c r="D140" s="140">
        <f t="shared" si="59"/>
        <v>0</v>
      </c>
      <c r="E140" s="140">
        <f t="shared" si="59"/>
        <v>0</v>
      </c>
      <c r="F140" s="140">
        <f t="shared" si="59"/>
        <v>0</v>
      </c>
      <c r="G140" s="140">
        <f t="shared" si="59"/>
        <v>0</v>
      </c>
      <c r="H140" s="140">
        <f t="shared" si="59"/>
        <v>0</v>
      </c>
      <c r="I140" s="140">
        <f t="shared" si="59"/>
        <v>0</v>
      </c>
      <c r="J140" s="140">
        <f t="shared" si="59"/>
        <v>0</v>
      </c>
      <c r="K140" s="140">
        <f t="shared" si="59"/>
        <v>0</v>
      </c>
      <c r="L140" s="140">
        <f t="shared" si="59"/>
        <v>0</v>
      </c>
      <c r="M140" s="140">
        <f t="shared" si="59"/>
        <v>0</v>
      </c>
      <c r="N140" s="140">
        <f t="shared" si="59"/>
        <v>0</v>
      </c>
      <c r="O140" s="140">
        <f t="shared" si="59"/>
        <v>0</v>
      </c>
      <c r="P140" s="140">
        <f t="shared" si="59"/>
        <v>0</v>
      </c>
      <c r="Q140" s="140">
        <f t="shared" si="59"/>
        <v>0</v>
      </c>
      <c r="R140" s="140">
        <f t="shared" si="59"/>
        <v>0</v>
      </c>
      <c r="S140" s="140">
        <f t="shared" si="59"/>
        <v>0</v>
      </c>
      <c r="T140" s="140">
        <f t="shared" si="59"/>
        <v>2712520</v>
      </c>
      <c r="U140" s="140">
        <f t="shared" si="59"/>
        <v>0</v>
      </c>
      <c r="V140" s="140">
        <f t="shared" si="59"/>
        <v>0</v>
      </c>
      <c r="W140" s="140">
        <f t="shared" si="59"/>
        <v>0</v>
      </c>
      <c r="X140" s="140">
        <f t="shared" si="59"/>
        <v>0</v>
      </c>
      <c r="Y140" s="140">
        <f t="shared" si="59"/>
        <v>0</v>
      </c>
      <c r="Z140" s="140">
        <f t="shared" si="59"/>
        <v>0</v>
      </c>
      <c r="AA140" s="140">
        <f t="shared" si="59"/>
        <v>0</v>
      </c>
      <c r="AB140" s="140">
        <f t="shared" si="59"/>
        <v>0</v>
      </c>
      <c r="AC140" s="140">
        <f t="shared" si="59"/>
        <v>0</v>
      </c>
      <c r="AD140" s="140">
        <f t="shared" si="59"/>
        <v>0</v>
      </c>
      <c r="AE140" s="140">
        <f t="shared" si="59"/>
        <v>0</v>
      </c>
      <c r="AF140" s="140">
        <f t="shared" si="59"/>
        <v>0</v>
      </c>
      <c r="AG140" s="140">
        <f t="shared" si="59"/>
        <v>0</v>
      </c>
      <c r="AH140" s="140">
        <f t="shared" si="59"/>
        <v>0</v>
      </c>
      <c r="AI140" s="140">
        <f t="shared" si="59"/>
        <v>0</v>
      </c>
      <c r="AJ140" s="140">
        <f t="shared" si="59"/>
        <v>0</v>
      </c>
      <c r="AK140" s="140">
        <f t="shared" si="59"/>
        <v>0</v>
      </c>
      <c r="AL140" s="140">
        <f t="shared" si="59"/>
        <v>0</v>
      </c>
      <c r="AM140" s="140">
        <f t="shared" si="59"/>
        <v>0</v>
      </c>
      <c r="AN140" s="140">
        <f t="shared" si="59"/>
        <v>0</v>
      </c>
      <c r="AO140" s="140">
        <f t="shared" si="59"/>
        <v>0</v>
      </c>
      <c r="AP140" s="140">
        <f t="shared" si="59"/>
        <v>0</v>
      </c>
    </row>
    <row r="141" spans="1:42" x14ac:dyDescent="0.2">
      <c r="A141" s="89"/>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122"/>
      <c r="AM141" s="122"/>
      <c r="AN141" s="122"/>
      <c r="AO141" s="122"/>
      <c r="AP141" s="122"/>
    </row>
    <row r="142" spans="1:42" x14ac:dyDescent="0.2">
      <c r="A142" s="83" t="s">
        <v>402</v>
      </c>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row>
    <row r="143" spans="1:42" x14ac:dyDescent="0.2">
      <c r="A143" s="90"/>
    </row>
    <row r="144" spans="1:42" x14ac:dyDescent="0.2">
      <c r="A144" s="89" t="s">
        <v>207</v>
      </c>
      <c r="B144" s="100"/>
      <c r="C144" s="100" t="str">
        <f>IF(ISERROR(IRR($B140:C140)),"NaN",ROUND(IRR($B140:C140)*100,4))</f>
        <v>NaN</v>
      </c>
      <c r="D144" s="100" t="str">
        <f>IF(ISERROR(IRR($B140:D140)),"NaN",ROUND(IRR($B140:D140)*100,4))</f>
        <v>NaN</v>
      </c>
      <c r="E144" s="100" t="str">
        <f>IF(ISERROR(IRR($B140:E140)),"NaN",ROUND(IRR($B140:E140)*100,4))</f>
        <v>NaN</v>
      </c>
      <c r="F144" s="100" t="str">
        <f>IF(ISERROR(IRR($B140:F140)),"NaN",ROUND(IRR($B140:F140)*100,4))</f>
        <v>NaN</v>
      </c>
      <c r="G144" s="100" t="str">
        <f>IF(ISERROR(IRR($B140:G140)),"NaN",ROUND(IRR($B140:G140)*100,4))</f>
        <v>NaN</v>
      </c>
      <c r="H144" s="100" t="str">
        <f>IF(ISERROR(IRR($B140:H140)),"NaN",ROUND(IRR($B140:H140)*100,4))</f>
        <v>NaN</v>
      </c>
      <c r="I144" s="100" t="str">
        <f>IF(ISERROR(IRR($B140:I140)),"NaN",ROUND(IRR($B140:I140)*100,4))</f>
        <v>NaN</v>
      </c>
      <c r="J144" s="100" t="str">
        <f>IF(ISERROR(IRR($B140:J140)),"NaN",ROUND(IRR($B140:J140)*100,4))</f>
        <v>NaN</v>
      </c>
      <c r="K144" s="100" t="str">
        <f>IF(ISERROR(IRR($B140:K140)),"NaN",ROUND(IRR($B140:K140)*100,4))</f>
        <v>NaN</v>
      </c>
      <c r="L144" s="100" t="str">
        <f>IF(ISERROR(IRR($B140:L140)),"NaN",ROUND(IRR($B140:L140)*100,4))</f>
        <v>NaN</v>
      </c>
      <c r="M144" s="100" t="str">
        <f>IF(ISERROR(IRR($B140:M140)),"NaN",ROUND(IRR($B140:M140)*100,4))</f>
        <v>NaN</v>
      </c>
      <c r="N144" s="100" t="str">
        <f>IF(ISERROR(IRR($B140:N140)),"NaN",ROUND(IRR($B140:N140)*100,4))</f>
        <v>NaN</v>
      </c>
      <c r="O144" s="100" t="str">
        <f>IF(ISERROR(IRR($B140:O140)),"NaN",ROUND(IRR($B140:O140)*100,4))</f>
        <v>NaN</v>
      </c>
      <c r="P144" s="100" t="str">
        <f>IF(ISERROR(IRR($B140:P140)),"NaN",ROUND(IRR($B140:P140)*100,4))</f>
        <v>NaN</v>
      </c>
      <c r="Q144" s="100" t="str">
        <f>IF(ISERROR(IRR($B140:Q140)),"NaN",ROUND(IRR($B140:Q140)*100,4))</f>
        <v>NaN</v>
      </c>
      <c r="R144" s="100" t="str">
        <f>IF(ISERROR(IRR($B140:R140)),"NaN",ROUND(IRR($B140:R140)*100,4))</f>
        <v>NaN</v>
      </c>
      <c r="S144" s="100" t="str">
        <f>IF(ISERROR(IRR($B140:S140)),"NaN",ROUND(IRR($B140:S140)*100,4))</f>
        <v>NaN</v>
      </c>
      <c r="T144" s="100">
        <f>IF(ISERROR(IRR($B140:T140)),"NaN",ROUND(IRR($B140:T140)*100,4))</f>
        <v>-14.4017</v>
      </c>
      <c r="U144" s="100">
        <f>IF(ISERROR(IRR($B140:U140)),"NaN",ROUND(IRR($B140:U140)*100,4))</f>
        <v>-14.4017</v>
      </c>
      <c r="V144" s="100">
        <f>IF(ISERROR(IRR($B140:V140)),"NaN",ROUND(IRR($B140:V140)*100,4))</f>
        <v>-14.4017</v>
      </c>
      <c r="W144" s="100">
        <f>IF(ISERROR(IRR($B140:W140)),"NaN",ROUND(IRR($B140:W140)*100,4))</f>
        <v>-14.4017</v>
      </c>
      <c r="X144" s="100">
        <f>IF(ISERROR(IRR($B140:X140)),"NaN",ROUND(IRR($B140:X140)*100,4))</f>
        <v>-14.4017</v>
      </c>
      <c r="Y144" s="100">
        <f>IF(ISERROR(IRR($B140:Y140)),"NaN",ROUND(IRR($B140:Y140)*100,4))</f>
        <v>-14.4017</v>
      </c>
      <c r="Z144" s="100">
        <f>IF(ISERROR(IRR($B140:Z140)),"NaN",ROUND(IRR($B140:Z140)*100,4))</f>
        <v>-14.4017</v>
      </c>
      <c r="AA144" s="100">
        <f>IF(ISERROR(IRR($B140:AA140)),"NaN",ROUND(IRR($B140:AA140)*100,4))</f>
        <v>-14.4017</v>
      </c>
      <c r="AB144" s="100">
        <f>IF(ISERROR(IRR($B140:AB140)),"NaN",ROUND(IRR($B140:AB140)*100,4))</f>
        <v>-14.4017</v>
      </c>
      <c r="AC144" s="100">
        <f>IF(ISERROR(IRR($B140:AC140)),"NaN",ROUND(IRR($B140:AC140)*100,4))</f>
        <v>-14.4017</v>
      </c>
      <c r="AD144" s="100">
        <f>IF(ISERROR(IRR($B140:AD140)),"NaN",ROUND(IRR($B140:AD140)*100,4))</f>
        <v>-14.4017</v>
      </c>
      <c r="AE144" s="100">
        <f>IF(ISERROR(IRR($B140:AE140)),"NaN",ROUND(IRR($B140:AE140)*100,4))</f>
        <v>-14.4017</v>
      </c>
      <c r="AF144" s="100">
        <f>IF(ISERROR(IRR($B140:AF140)),"NaN",ROUND(IRR($B140:AF140)*100,4))</f>
        <v>-14.4017</v>
      </c>
      <c r="AG144" s="100">
        <f>IF(ISERROR(IRR($B140:AG140)),"NaN",ROUND(IRR($B140:AG140)*100,4))</f>
        <v>-14.4017</v>
      </c>
      <c r="AH144" s="100">
        <f>IF(ISERROR(IRR($B140:AH140)),"NaN",ROUND(IRR($B140:AH140)*100,4))</f>
        <v>-14.4017</v>
      </c>
      <c r="AI144" s="100">
        <f>IF(ISERROR(IRR($B140:AI140)),"NaN",ROUND(IRR($B140:AI140)*100,4))</f>
        <v>-14.4017</v>
      </c>
      <c r="AJ144" s="100">
        <f>IF(ISERROR(IRR($B140:AJ140)),"NaN",ROUND(IRR($B140:AJ140)*100,4))</f>
        <v>-14.4017</v>
      </c>
      <c r="AK144" s="100">
        <f>IF(ISERROR(IRR($B140:AK140)),"NaN",ROUND(IRR($B140:AK140)*100,4))</f>
        <v>-14.4017</v>
      </c>
      <c r="AL144" s="100">
        <f>IF(ISERROR(IRR($B140:AL140)),"NaN",ROUND(IRR($B140:AL140)*100,4))</f>
        <v>-14.4017</v>
      </c>
      <c r="AM144" s="100">
        <f>IF(ISERROR(IRR($B140:AM140)),"NaN",ROUND(IRR($B140:AM140)*100,4))</f>
        <v>-14.4017</v>
      </c>
      <c r="AN144" s="100">
        <f>IF(ISERROR(IRR($B140:AN140)),"NaN",ROUND(IRR($B140:AN140)*100,4))</f>
        <v>-14.4017</v>
      </c>
      <c r="AO144" s="100">
        <f>IF(ISERROR(IRR($B140:AO140)),"NaN",ROUND(IRR($B140:AO140)*100,4))</f>
        <v>-14.4017</v>
      </c>
      <c r="AP144" s="100">
        <f>IF(ISERROR(IRR($B140:AP140)),"NaN",ROUND(IRR($B140:AP140)*100,4))</f>
        <v>-14.4017</v>
      </c>
    </row>
    <row r="145" spans="1:42" x14ac:dyDescent="0.2">
      <c r="A145" s="21" t="s">
        <v>8</v>
      </c>
      <c r="B145" s="100"/>
      <c r="C145" s="100">
        <f>MAX($B$144:C144)</f>
        <v>0</v>
      </c>
      <c r="D145" s="100">
        <f>MAX($B$144:D144)</f>
        <v>0</v>
      </c>
      <c r="E145" s="100">
        <f>MAX($B$144:E144)</f>
        <v>0</v>
      </c>
      <c r="F145" s="100">
        <f>MAX($B$144:F144)</f>
        <v>0</v>
      </c>
      <c r="G145" s="100">
        <f>MAX($B$144:G144)</f>
        <v>0</v>
      </c>
      <c r="H145" s="100">
        <f>MAX($B$144:H144)</f>
        <v>0</v>
      </c>
      <c r="I145" s="100">
        <f>MAX($B$144:I144)</f>
        <v>0</v>
      </c>
      <c r="J145" s="100">
        <f>MAX($B$144:J144)</f>
        <v>0</v>
      </c>
      <c r="K145" s="100">
        <f>MAX($B$144:K144)</f>
        <v>0</v>
      </c>
      <c r="L145" s="100">
        <f>MAX($B$144:L144)</f>
        <v>0</v>
      </c>
      <c r="M145" s="100">
        <f>MAX($B$144:M144)</f>
        <v>0</v>
      </c>
      <c r="N145" s="100">
        <f>MAX($B$144:N144)</f>
        <v>0</v>
      </c>
      <c r="O145" s="100">
        <f>MAX($B$144:O144)</f>
        <v>0</v>
      </c>
      <c r="P145" s="100">
        <f>MAX($B$144:P144)</f>
        <v>0</v>
      </c>
      <c r="Q145" s="100">
        <f>MAX($B$144:Q144)</f>
        <v>0</v>
      </c>
      <c r="R145" s="100">
        <f>MAX($B$144:R144)</f>
        <v>0</v>
      </c>
      <c r="S145" s="100">
        <f>MAX($B$144:S144)</f>
        <v>0</v>
      </c>
      <c r="T145" s="100">
        <f>MAX($B$144:T144)</f>
        <v>-14.4017</v>
      </c>
      <c r="U145" s="100">
        <f>MAX($B$144:U144)</f>
        <v>-14.4017</v>
      </c>
      <c r="V145" s="100">
        <f>MAX($B$144:V144)</f>
        <v>-14.4017</v>
      </c>
      <c r="W145" s="100">
        <f>MAX($B$144:W144)</f>
        <v>-14.4017</v>
      </c>
      <c r="X145" s="100">
        <f>MAX($B$144:X144)</f>
        <v>-14.4017</v>
      </c>
      <c r="Y145" s="100">
        <f>MAX($B$144:Y144)</f>
        <v>-14.4017</v>
      </c>
      <c r="Z145" s="100">
        <f>MAX($B$144:Z144)</f>
        <v>-14.4017</v>
      </c>
      <c r="AA145" s="100">
        <f>MAX($B$144:AA144)</f>
        <v>-14.4017</v>
      </c>
      <c r="AB145" s="100">
        <f>MAX($B$144:AB144)</f>
        <v>-14.4017</v>
      </c>
      <c r="AC145" s="100">
        <f>MAX($B$144:AC144)</f>
        <v>-14.4017</v>
      </c>
      <c r="AD145" s="100">
        <f>MAX($B$144:AD144)</f>
        <v>-14.4017</v>
      </c>
      <c r="AE145" s="100">
        <f>MAX($B$144:AE144)</f>
        <v>-14.4017</v>
      </c>
      <c r="AF145" s="100">
        <f>MAX($B$144:AF144)</f>
        <v>-14.4017</v>
      </c>
      <c r="AG145" s="100">
        <f>MAX($B$144:AG144)</f>
        <v>-14.4017</v>
      </c>
      <c r="AH145" s="100">
        <f>MAX($B$144:AH144)</f>
        <v>-14.4017</v>
      </c>
      <c r="AI145" s="100">
        <f>MAX($B$144:AI144)</f>
        <v>-14.4017</v>
      </c>
      <c r="AJ145" s="100">
        <f>MAX($B$144:AJ144)</f>
        <v>-14.4017</v>
      </c>
      <c r="AK145" s="100">
        <f>MAX($B$144:AK144)</f>
        <v>-14.4017</v>
      </c>
      <c r="AL145" s="100">
        <f>MAX($B$144:AL144)</f>
        <v>-14.4017</v>
      </c>
      <c r="AM145" s="100">
        <f>MAX($B$144:AM144)</f>
        <v>-14.4017</v>
      </c>
      <c r="AN145" s="100">
        <f>MAX($B$144:AN144)</f>
        <v>-14.4017</v>
      </c>
      <c r="AO145" s="100">
        <f>MAX($B$144:AO144)</f>
        <v>-14.4017</v>
      </c>
      <c r="AP145" s="100">
        <f>MAX($B$144:AP144)</f>
        <v>-14.4017</v>
      </c>
    </row>
    <row r="146" spans="1:42" x14ac:dyDescent="0.2">
      <c r="A146" s="89"/>
      <c r="B146" s="155"/>
      <c r="C146" s="155"/>
      <c r="D146" s="155"/>
      <c r="E146" s="155"/>
      <c r="F146" s="155"/>
      <c r="G146" s="155"/>
      <c r="H146" s="155"/>
      <c r="I146" s="155"/>
      <c r="J146" s="155"/>
      <c r="K146" s="155"/>
      <c r="L146" s="155"/>
      <c r="M146" s="155"/>
      <c r="N146" s="155"/>
      <c r="O146" s="155"/>
      <c r="P146" s="155"/>
      <c r="Q146" s="155"/>
      <c r="R146" s="155"/>
      <c r="S146" s="155"/>
      <c r="T146" s="155"/>
      <c r="U146" s="155"/>
      <c r="V146" s="155"/>
      <c r="W146" s="155"/>
      <c r="X146" s="155"/>
      <c r="Y146" s="155"/>
      <c r="Z146" s="155"/>
      <c r="AA146" s="155"/>
      <c r="AB146" s="155"/>
      <c r="AC146" s="155"/>
      <c r="AD146" s="155"/>
      <c r="AE146" s="155"/>
      <c r="AF146" s="155"/>
      <c r="AG146" s="155"/>
      <c r="AH146" s="155"/>
      <c r="AI146" s="155"/>
      <c r="AJ146" s="155"/>
      <c r="AK146" s="155"/>
      <c r="AL146" s="155"/>
      <c r="AM146" s="155"/>
      <c r="AN146" s="155"/>
      <c r="AO146" s="155"/>
      <c r="AP146" s="155"/>
    </row>
    <row r="147" spans="1:42" x14ac:dyDescent="0.2">
      <c r="A147" s="89" t="s">
        <v>209</v>
      </c>
      <c r="B147" s="183">
        <f>B140+NPV(NominalDiscountRate/100,C140:AP140)</f>
        <v>-41852866.375</v>
      </c>
      <c r="C147" s="155"/>
      <c r="D147" s="155"/>
      <c r="E147" s="155"/>
      <c r="F147" s="155"/>
      <c r="G147" s="155"/>
      <c r="H147" s="155"/>
      <c r="I147" s="155"/>
      <c r="J147" s="155"/>
      <c r="K147" s="155"/>
      <c r="L147" s="155"/>
      <c r="M147" s="155"/>
      <c r="N147" s="155"/>
      <c r="O147" s="155"/>
      <c r="P147" s="155"/>
      <c r="Q147" s="155"/>
      <c r="R147" s="155"/>
      <c r="S147" s="155"/>
      <c r="T147" s="155"/>
      <c r="U147" s="155"/>
      <c r="V147" s="155"/>
      <c r="W147" s="155"/>
      <c r="X147" s="155"/>
      <c r="Y147" s="155"/>
      <c r="Z147" s="155"/>
      <c r="AA147" s="155"/>
      <c r="AB147" s="155"/>
      <c r="AC147" s="155"/>
      <c r="AD147" s="155"/>
      <c r="AE147" s="155"/>
      <c r="AF147" s="155"/>
      <c r="AG147" s="155"/>
      <c r="AH147" s="155"/>
      <c r="AI147" s="155"/>
      <c r="AJ147" s="155"/>
      <c r="AK147" s="155"/>
      <c r="AL147" s="155"/>
      <c r="AM147" s="155"/>
      <c r="AN147" s="155"/>
      <c r="AO147" s="155"/>
      <c r="AP147" s="155"/>
    </row>
    <row r="149" spans="1:42" x14ac:dyDescent="0.2">
      <c r="A149" s="83" t="s">
        <v>434</v>
      </c>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row>
    <row r="150" spans="1:42" x14ac:dyDescent="0.2">
      <c r="A150" s="18" t="s">
        <v>204</v>
      </c>
      <c r="B150" s="126">
        <f>B123</f>
        <v>-44565386.375</v>
      </c>
      <c r="C150" s="122">
        <f t="shared" ref="C150:AP150" si="60">C655+C272+C312-C64-C660-C661+C131+C135-C693-C687-C688-C699-C705-C737-C769+C801-C694+C26</f>
        <v>0</v>
      </c>
      <c r="D150" s="122">
        <f t="shared" si="60"/>
        <v>0</v>
      </c>
      <c r="E150" s="122">
        <f t="shared" si="60"/>
        <v>0</v>
      </c>
      <c r="F150" s="122">
        <f t="shared" si="60"/>
        <v>0</v>
      </c>
      <c r="G150" s="122">
        <f t="shared" si="60"/>
        <v>0</v>
      </c>
      <c r="H150" s="122">
        <f t="shared" si="60"/>
        <v>0</v>
      </c>
      <c r="I150" s="122">
        <f t="shared" si="60"/>
        <v>0</v>
      </c>
      <c r="J150" s="122">
        <f t="shared" si="60"/>
        <v>0</v>
      </c>
      <c r="K150" s="122">
        <f t="shared" si="60"/>
        <v>0</v>
      </c>
      <c r="L150" s="122">
        <f t="shared" si="60"/>
        <v>0</v>
      </c>
      <c r="M150" s="122">
        <f t="shared" si="60"/>
        <v>0</v>
      </c>
      <c r="N150" s="122">
        <f t="shared" si="60"/>
        <v>0</v>
      </c>
      <c r="O150" s="122">
        <f t="shared" si="60"/>
        <v>0</v>
      </c>
      <c r="P150" s="122">
        <f t="shared" si="60"/>
        <v>0</v>
      </c>
      <c r="Q150" s="122">
        <f t="shared" si="60"/>
        <v>0</v>
      </c>
      <c r="R150" s="122">
        <f t="shared" si="60"/>
        <v>0</v>
      </c>
      <c r="S150" s="122">
        <f t="shared" si="60"/>
        <v>0</v>
      </c>
      <c r="T150" s="122">
        <f t="shared" si="60"/>
        <v>2712520</v>
      </c>
      <c r="U150" s="122">
        <f t="shared" si="60"/>
        <v>0</v>
      </c>
      <c r="V150" s="122">
        <f t="shared" si="60"/>
        <v>0</v>
      </c>
      <c r="W150" s="122">
        <f t="shared" si="60"/>
        <v>0</v>
      </c>
      <c r="X150" s="122">
        <f t="shared" si="60"/>
        <v>0</v>
      </c>
      <c r="Y150" s="122">
        <f t="shared" si="60"/>
        <v>0</v>
      </c>
      <c r="Z150" s="122">
        <f t="shared" si="60"/>
        <v>0</v>
      </c>
      <c r="AA150" s="122">
        <f t="shared" si="60"/>
        <v>0</v>
      </c>
      <c r="AB150" s="122">
        <f t="shared" si="60"/>
        <v>0</v>
      </c>
      <c r="AC150" s="122">
        <f t="shared" si="60"/>
        <v>0</v>
      </c>
      <c r="AD150" s="122">
        <f t="shared" si="60"/>
        <v>0</v>
      </c>
      <c r="AE150" s="122">
        <f t="shared" si="60"/>
        <v>0</v>
      </c>
      <c r="AF150" s="122">
        <f t="shared" si="60"/>
        <v>0</v>
      </c>
      <c r="AG150" s="122">
        <f t="shared" si="60"/>
        <v>0</v>
      </c>
      <c r="AH150" s="122">
        <f t="shared" si="60"/>
        <v>0</v>
      </c>
      <c r="AI150" s="122">
        <f t="shared" si="60"/>
        <v>0</v>
      </c>
      <c r="AJ150" s="122">
        <f t="shared" si="60"/>
        <v>0</v>
      </c>
      <c r="AK150" s="122">
        <f t="shared" si="60"/>
        <v>0</v>
      </c>
      <c r="AL150" s="122">
        <f t="shared" si="60"/>
        <v>0</v>
      </c>
      <c r="AM150" s="122">
        <f t="shared" si="60"/>
        <v>0</v>
      </c>
      <c r="AN150" s="122">
        <f t="shared" si="60"/>
        <v>0</v>
      </c>
      <c r="AO150" s="122">
        <f t="shared" si="60"/>
        <v>0</v>
      </c>
      <c r="AP150" s="122">
        <f t="shared" si="60"/>
        <v>0</v>
      </c>
    </row>
    <row r="151" spans="1:42" x14ac:dyDescent="0.2">
      <c r="A151" s="18" t="s">
        <v>205</v>
      </c>
      <c r="B151" s="126"/>
      <c r="C151" s="122">
        <f>C$5</f>
        <v>211907000</v>
      </c>
      <c r="D151" s="122">
        <f t="shared" ref="D151:AP151" si="61">D$5</f>
        <v>210848000</v>
      </c>
      <c r="E151" s="122">
        <f t="shared" si="61"/>
        <v>209794000</v>
      </c>
      <c r="F151" s="122">
        <f t="shared" si="61"/>
        <v>208745000</v>
      </c>
      <c r="G151" s="122">
        <f t="shared" si="61"/>
        <v>207701000</v>
      </c>
      <c r="H151" s="122">
        <f t="shared" si="61"/>
        <v>206662000</v>
      </c>
      <c r="I151" s="122">
        <f t="shared" si="61"/>
        <v>205629000</v>
      </c>
      <c r="J151" s="122">
        <f t="shared" si="61"/>
        <v>204601000</v>
      </c>
      <c r="K151" s="122">
        <f t="shared" si="61"/>
        <v>203578000</v>
      </c>
      <c r="L151" s="122">
        <f t="shared" si="61"/>
        <v>202560000</v>
      </c>
      <c r="M151" s="122">
        <f t="shared" si="61"/>
        <v>201547000</v>
      </c>
      <c r="N151" s="122">
        <f t="shared" si="61"/>
        <v>200540000</v>
      </c>
      <c r="O151" s="122">
        <f t="shared" si="61"/>
        <v>199537000</v>
      </c>
      <c r="P151" s="122">
        <f t="shared" si="61"/>
        <v>198539000</v>
      </c>
      <c r="Q151" s="122">
        <f t="shared" si="61"/>
        <v>197547000</v>
      </c>
      <c r="R151" s="122">
        <f t="shared" si="61"/>
        <v>196559000</v>
      </c>
      <c r="S151" s="122">
        <f t="shared" si="61"/>
        <v>195576000</v>
      </c>
      <c r="T151" s="122">
        <f t="shared" si="61"/>
        <v>194598000</v>
      </c>
      <c r="U151" s="122">
        <f t="shared" si="61"/>
        <v>193625000</v>
      </c>
      <c r="V151" s="122">
        <f t="shared" si="61"/>
        <v>192657000</v>
      </c>
      <c r="W151" s="122">
        <f t="shared" si="61"/>
        <v>191694000</v>
      </c>
      <c r="X151" s="122">
        <f t="shared" si="61"/>
        <v>190735000</v>
      </c>
      <c r="Y151" s="122">
        <f t="shared" si="61"/>
        <v>189782000</v>
      </c>
      <c r="Z151" s="122">
        <f t="shared" si="61"/>
        <v>188833000</v>
      </c>
      <c r="AA151" s="122">
        <f t="shared" si="61"/>
        <v>187888000</v>
      </c>
      <c r="AB151" s="122">
        <f t="shared" si="61"/>
        <v>0</v>
      </c>
      <c r="AC151" s="122">
        <f t="shared" si="61"/>
        <v>0</v>
      </c>
      <c r="AD151" s="122">
        <f t="shared" si="61"/>
        <v>0</v>
      </c>
      <c r="AE151" s="122">
        <f t="shared" si="61"/>
        <v>0</v>
      </c>
      <c r="AF151" s="122">
        <f t="shared" si="61"/>
        <v>0</v>
      </c>
      <c r="AG151" s="122">
        <f t="shared" si="61"/>
        <v>0</v>
      </c>
      <c r="AH151" s="122">
        <f t="shared" si="61"/>
        <v>0</v>
      </c>
      <c r="AI151" s="122">
        <f t="shared" si="61"/>
        <v>0</v>
      </c>
      <c r="AJ151" s="122">
        <f t="shared" si="61"/>
        <v>0</v>
      </c>
      <c r="AK151" s="122">
        <f t="shared" si="61"/>
        <v>0</v>
      </c>
      <c r="AL151" s="122">
        <f t="shared" si="61"/>
        <v>0</v>
      </c>
      <c r="AM151" s="122">
        <f t="shared" si="61"/>
        <v>0</v>
      </c>
      <c r="AN151" s="122">
        <f t="shared" si="61"/>
        <v>0</v>
      </c>
      <c r="AO151" s="122">
        <f t="shared" si="61"/>
        <v>0</v>
      </c>
      <c r="AP151" s="122">
        <f t="shared" si="61"/>
        <v>0</v>
      </c>
    </row>
    <row r="153" spans="1:42" x14ac:dyDescent="0.2">
      <c r="A153" s="4" t="s">
        <v>203</v>
      </c>
      <c r="B153" s="152">
        <f>-(B150+NPV(NominalDiscountRate/100,C150:AP150))</f>
        <v>41852866.375</v>
      </c>
      <c r="C153" s="122"/>
      <c r="D153" s="122"/>
    </row>
    <row r="154" spans="1:42" x14ac:dyDescent="0.2">
      <c r="A154" s="4" t="s">
        <v>202</v>
      </c>
      <c r="B154" s="152">
        <f>NPV(NominalDiscountRate/100,C151:AP151)</f>
        <v>4991682000</v>
      </c>
    </row>
    <row r="155" spans="1:42" x14ac:dyDescent="0.2">
      <c r="A155" s="4" t="s">
        <v>435</v>
      </c>
      <c r="B155" s="213">
        <f>IF(B154=0,0,B153/B154*100)</f>
        <v>0.83845217654089343</v>
      </c>
    </row>
    <row r="156" spans="1:42" x14ac:dyDescent="0.2">
      <c r="B156" s="111"/>
    </row>
    <row r="157" spans="1:42" x14ac:dyDescent="0.2">
      <c r="A157" s="83" t="s">
        <v>436</v>
      </c>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row>
    <row r="158" spans="1:42" x14ac:dyDescent="0.2">
      <c r="A158" s="4" t="s">
        <v>437</v>
      </c>
      <c r="B158" s="122">
        <f t="array" ref="B158:AP159">Inputs!C238:AQ239</f>
        <v>0</v>
      </c>
      <c r="C158" s="122">
        <v>0</v>
      </c>
      <c r="D158" s="122">
        <v>0</v>
      </c>
      <c r="E158" s="122">
        <v>0</v>
      </c>
      <c r="F158" s="122">
        <v>0</v>
      </c>
      <c r="G158" s="122">
        <v>0</v>
      </c>
      <c r="H158" s="122">
        <v>0</v>
      </c>
      <c r="I158" s="122">
        <v>0</v>
      </c>
      <c r="J158" s="122">
        <v>0</v>
      </c>
      <c r="K158" s="122">
        <v>0</v>
      </c>
      <c r="L158" s="122">
        <v>0</v>
      </c>
      <c r="M158" s="122">
        <v>0</v>
      </c>
      <c r="N158" s="122">
        <v>0</v>
      </c>
      <c r="O158" s="122">
        <v>0</v>
      </c>
      <c r="P158" s="122">
        <v>0</v>
      </c>
      <c r="Q158" s="122">
        <v>0</v>
      </c>
      <c r="R158" s="122">
        <v>0</v>
      </c>
      <c r="S158" s="122">
        <v>0</v>
      </c>
      <c r="T158" s="122">
        <v>0</v>
      </c>
      <c r="U158" s="122">
        <v>0</v>
      </c>
      <c r="V158" s="122">
        <v>0</v>
      </c>
      <c r="W158" s="122">
        <v>0</v>
      </c>
      <c r="X158" s="122">
        <v>0</v>
      </c>
      <c r="Y158" s="122">
        <v>0</v>
      </c>
      <c r="Z158" s="122">
        <v>0</v>
      </c>
      <c r="AA158" s="122">
        <v>0</v>
      </c>
      <c r="AB158" s="122">
        <v>0</v>
      </c>
      <c r="AC158" s="122">
        <v>0</v>
      </c>
      <c r="AD158" s="122">
        <v>0</v>
      </c>
      <c r="AE158" s="122">
        <v>0</v>
      </c>
      <c r="AF158" s="122">
        <v>0</v>
      </c>
      <c r="AG158" s="122">
        <v>0</v>
      </c>
      <c r="AH158" s="122">
        <v>0</v>
      </c>
      <c r="AI158" s="122">
        <v>0</v>
      </c>
      <c r="AJ158" s="122">
        <v>0</v>
      </c>
      <c r="AK158" s="122">
        <v>0</v>
      </c>
      <c r="AL158" s="122">
        <v>0</v>
      </c>
      <c r="AM158" s="122">
        <v>0</v>
      </c>
      <c r="AN158" s="122">
        <v>0</v>
      </c>
      <c r="AO158" s="122">
        <v>0</v>
      </c>
      <c r="AP158" s="122">
        <v>0</v>
      </c>
    </row>
    <row r="159" spans="1:42" x14ac:dyDescent="0.2">
      <c r="A159" s="4" t="s">
        <v>438</v>
      </c>
      <c r="B159" s="122">
        <v>0</v>
      </c>
      <c r="C159" s="122">
        <v>0</v>
      </c>
      <c r="D159" s="122">
        <v>0</v>
      </c>
      <c r="E159" s="122">
        <v>0</v>
      </c>
      <c r="F159" s="122">
        <v>0</v>
      </c>
      <c r="G159" s="122">
        <v>0</v>
      </c>
      <c r="H159" s="122">
        <v>0</v>
      </c>
      <c r="I159" s="122">
        <v>0</v>
      </c>
      <c r="J159" s="122">
        <v>0</v>
      </c>
      <c r="K159" s="122">
        <v>0</v>
      </c>
      <c r="L159" s="122">
        <v>0</v>
      </c>
      <c r="M159" s="122">
        <v>0</v>
      </c>
      <c r="N159" s="122">
        <v>0</v>
      </c>
      <c r="O159" s="122">
        <v>0</v>
      </c>
      <c r="P159" s="122">
        <v>0</v>
      </c>
      <c r="Q159" s="122">
        <v>0</v>
      </c>
      <c r="R159" s="122">
        <v>0</v>
      </c>
      <c r="S159" s="122">
        <v>0</v>
      </c>
      <c r="T159" s="122">
        <v>0</v>
      </c>
      <c r="U159" s="122">
        <v>0</v>
      </c>
      <c r="V159" s="122">
        <v>0</v>
      </c>
      <c r="W159" s="122">
        <v>0</v>
      </c>
      <c r="X159" s="122">
        <v>0</v>
      </c>
      <c r="Y159" s="122">
        <v>0</v>
      </c>
      <c r="Z159" s="122">
        <v>0</v>
      </c>
      <c r="AA159" s="122">
        <v>0</v>
      </c>
      <c r="AB159" s="122">
        <v>0</v>
      </c>
      <c r="AC159" s="122">
        <v>0</v>
      </c>
      <c r="AD159" s="122">
        <v>0</v>
      </c>
      <c r="AE159" s="122">
        <v>0</v>
      </c>
      <c r="AF159" s="122">
        <v>0</v>
      </c>
      <c r="AG159" s="122">
        <v>0</v>
      </c>
      <c r="AH159" s="122">
        <v>0</v>
      </c>
      <c r="AI159" s="122">
        <v>0</v>
      </c>
      <c r="AJ159" s="122">
        <v>0</v>
      </c>
      <c r="AK159" s="122">
        <v>0</v>
      </c>
      <c r="AL159" s="122">
        <v>0</v>
      </c>
      <c r="AM159" s="122">
        <v>0</v>
      </c>
      <c r="AN159" s="122">
        <v>0</v>
      </c>
      <c r="AO159" s="122">
        <v>0</v>
      </c>
      <c r="AP159" s="122">
        <v>0</v>
      </c>
    </row>
    <row r="160" spans="1:42" x14ac:dyDescent="0.2">
      <c r="B160" s="111"/>
    </row>
    <row r="161" spans="1:42" x14ac:dyDescent="0.2">
      <c r="A161" s="4" t="s">
        <v>439</v>
      </c>
      <c r="B161" s="183">
        <f>(B$158+NPV(NominalDiscountRate/100,C158:AP158))</f>
        <v>0</v>
      </c>
    </row>
    <row r="162" spans="1:42" x14ac:dyDescent="0.2">
      <c r="A162" s="4" t="s">
        <v>440</v>
      </c>
      <c r="B162" s="183">
        <f>NPV(NominalDiscountRate/100,C159:AP159)</f>
        <v>0</v>
      </c>
    </row>
    <row r="163" spans="1:42" x14ac:dyDescent="0.2">
      <c r="A163" s="4" t="s">
        <v>441</v>
      </c>
      <c r="B163" s="109">
        <f>IF(B162=0,0,B161/B162*100)</f>
        <v>0</v>
      </c>
    </row>
    <row r="164" spans="1:42" x14ac:dyDescent="0.2">
      <c r="B164" s="111"/>
    </row>
    <row r="165" spans="1:42" x14ac:dyDescent="0.2">
      <c r="A165" s="83" t="s">
        <v>367</v>
      </c>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row>
    <row r="166" spans="1:42" x14ac:dyDescent="0.2">
      <c r="A166" s="4" t="s">
        <v>369</v>
      </c>
      <c r="B166" s="111"/>
    </row>
    <row r="167" spans="1:42" x14ac:dyDescent="0.2">
      <c r="A167" s="89" t="str">
        <f>subscriber1_name</f>
        <v>Anchor</v>
      </c>
      <c r="B167" s="111"/>
      <c r="C167" s="111">
        <f>IF(C$2&lt;=analysis_period,IF(subscriber1_share="n/a",Inputs!D$186,subscriber1_share*(1+subscriber1_growth/100)^B$2),0)</f>
        <v>0</v>
      </c>
      <c r="D167" s="111">
        <f>IF(D$2&lt;=analysis_period,IF(subscriber1_share="n/a",Inputs!E$186,subscriber1_share*(1+subscriber1_growth/100)^C$2),0)</f>
        <v>0</v>
      </c>
      <c r="E167" s="111">
        <f>IF(E$2&lt;=analysis_period,IF(subscriber1_share="n/a",Inputs!F$186,subscriber1_share*(1+subscriber1_growth/100)^D$2),0)</f>
        <v>0</v>
      </c>
      <c r="F167" s="111">
        <f>IF(F$2&lt;=analysis_period,IF(subscriber1_share="n/a",Inputs!G$186,subscriber1_share*(1+subscriber1_growth/100)^E$2),0)</f>
        <v>0</v>
      </c>
      <c r="G167" s="111">
        <f>IF(G$2&lt;=analysis_period,IF(subscriber1_share="n/a",Inputs!H$186,subscriber1_share*(1+subscriber1_growth/100)^F$2),0)</f>
        <v>0</v>
      </c>
      <c r="H167" s="111">
        <f>IF(H$2&lt;=analysis_period,IF(subscriber1_share="n/a",Inputs!I$186,subscriber1_share*(1+subscriber1_growth/100)^G$2),0)</f>
        <v>0</v>
      </c>
      <c r="I167" s="111">
        <f>IF(I$2&lt;=analysis_period,IF(subscriber1_share="n/a",Inputs!J$186,subscriber1_share*(1+subscriber1_growth/100)^H$2),0)</f>
        <v>0</v>
      </c>
      <c r="J167" s="111">
        <f>IF(J$2&lt;=analysis_period,IF(subscriber1_share="n/a",Inputs!K$186,subscriber1_share*(1+subscriber1_growth/100)^I$2),0)</f>
        <v>0</v>
      </c>
      <c r="K167" s="111">
        <f>IF(K$2&lt;=analysis_period,IF(subscriber1_share="n/a",Inputs!L$186,subscriber1_share*(1+subscriber1_growth/100)^J$2),0)</f>
        <v>0</v>
      </c>
      <c r="L167" s="111">
        <f>IF(L$2&lt;=analysis_period,IF(subscriber1_share="n/a",Inputs!M$186,subscriber1_share*(1+subscriber1_growth/100)^K$2),0)</f>
        <v>0</v>
      </c>
      <c r="M167" s="111">
        <f>IF(M$2&lt;=analysis_period,IF(subscriber1_share="n/a",Inputs!N$186,subscriber1_share*(1+subscriber1_growth/100)^L$2),0)</f>
        <v>0</v>
      </c>
      <c r="N167" s="111">
        <f>IF(N$2&lt;=analysis_period,IF(subscriber1_share="n/a",Inputs!O$186,subscriber1_share*(1+subscriber1_growth/100)^M$2),0)</f>
        <v>0</v>
      </c>
      <c r="O167" s="111">
        <f>IF(O$2&lt;=analysis_period,IF(subscriber1_share="n/a",Inputs!P$186,subscriber1_share*(1+subscriber1_growth/100)^N$2),0)</f>
        <v>0</v>
      </c>
      <c r="P167" s="111">
        <f>IF(P$2&lt;=analysis_period,IF(subscriber1_share="n/a",Inputs!Q$186,subscriber1_share*(1+subscriber1_growth/100)^O$2),0)</f>
        <v>0</v>
      </c>
      <c r="Q167" s="111">
        <f>IF(Q$2&lt;=analysis_period,IF(subscriber1_share="n/a",Inputs!R$186,subscriber1_share*(1+subscriber1_growth/100)^P$2),0)</f>
        <v>0</v>
      </c>
      <c r="R167" s="111">
        <f>IF(R$2&lt;=analysis_period,IF(subscriber1_share="n/a",Inputs!S$186,subscriber1_share*(1+subscriber1_growth/100)^Q$2),0)</f>
        <v>0</v>
      </c>
      <c r="S167" s="111">
        <f>IF(S$2&lt;=analysis_period,IF(subscriber1_share="n/a",Inputs!T$186,subscriber1_share*(1+subscriber1_growth/100)^R$2),0)</f>
        <v>0</v>
      </c>
      <c r="T167" s="111">
        <f>IF(T$2&lt;=analysis_period,IF(subscriber1_share="n/a",Inputs!U$186,subscriber1_share*(1+subscriber1_growth/100)^S$2),0)</f>
        <v>0</v>
      </c>
      <c r="U167" s="111">
        <f>IF(U$2&lt;=analysis_period,IF(subscriber1_share="n/a",Inputs!V$186,subscriber1_share*(1+subscriber1_growth/100)^T$2),0)</f>
        <v>0</v>
      </c>
      <c r="V167" s="111">
        <f>IF(V$2&lt;=analysis_period,IF(subscriber1_share="n/a",Inputs!W$186,subscriber1_share*(1+subscriber1_growth/100)^U$2),0)</f>
        <v>0</v>
      </c>
      <c r="W167" s="111">
        <f>IF(W$2&lt;=analysis_period,IF(subscriber1_share="n/a",Inputs!X$186,subscriber1_share*(1+subscriber1_growth/100)^V$2),0)</f>
        <v>0</v>
      </c>
      <c r="X167" s="111">
        <f>IF(X$2&lt;=analysis_period,IF(subscriber1_share="n/a",Inputs!Y$186,subscriber1_share*(1+subscriber1_growth/100)^W$2),0)</f>
        <v>0</v>
      </c>
      <c r="Y167" s="111">
        <f>IF(Y$2&lt;=analysis_period,IF(subscriber1_share="n/a",Inputs!Z$186,subscriber1_share*(1+subscriber1_growth/100)^X$2),0)</f>
        <v>0</v>
      </c>
      <c r="Z167" s="111">
        <f>IF(Z$2&lt;=analysis_period,IF(subscriber1_share="n/a",Inputs!AA$186,subscriber1_share*(1+subscriber1_growth/100)^Y$2),0)</f>
        <v>0</v>
      </c>
      <c r="AA167" s="111">
        <f>IF(AA$2&lt;=analysis_period,IF(subscriber1_share="n/a",Inputs!AB$186,subscriber1_share*(1+subscriber1_growth/100)^Z$2),0)</f>
        <v>0</v>
      </c>
      <c r="AB167" s="111">
        <f>IF(AB$2&lt;=analysis_period,IF(subscriber1_share="n/a",Inputs!AC$186,subscriber1_share*(1+subscriber1_growth/100)^AA$2),0)</f>
        <v>0</v>
      </c>
      <c r="AC167" s="111">
        <f>IF(AC$2&lt;=analysis_period,IF(subscriber1_share="n/a",Inputs!AD$186,subscriber1_share*(1+subscriber1_growth/100)^AB$2),0)</f>
        <v>0</v>
      </c>
      <c r="AD167" s="111">
        <f>IF(AD$2&lt;=analysis_period,IF(subscriber1_share="n/a",Inputs!AE$186,subscriber1_share*(1+subscriber1_growth/100)^AC$2),0)</f>
        <v>0</v>
      </c>
      <c r="AE167" s="111">
        <f>IF(AE$2&lt;=analysis_period,IF(subscriber1_share="n/a",Inputs!AF$186,subscriber1_share*(1+subscriber1_growth/100)^AD$2),0)</f>
        <v>0</v>
      </c>
      <c r="AF167" s="111">
        <f>IF(AF$2&lt;=analysis_period,IF(subscriber1_share="n/a",Inputs!AG$186,subscriber1_share*(1+subscriber1_growth/100)^AE$2),0)</f>
        <v>0</v>
      </c>
      <c r="AG167" s="111">
        <f>IF(AG$2&lt;=analysis_period,IF(subscriber1_share="n/a",Inputs!AH$186,subscriber1_share*(1+subscriber1_growth/100)^AF$2),0)</f>
        <v>0</v>
      </c>
      <c r="AH167" s="111">
        <f>IF(AH$2&lt;=analysis_period,IF(subscriber1_share="n/a",Inputs!AI$186,subscriber1_share*(1+subscriber1_growth/100)^AG$2),0)</f>
        <v>0</v>
      </c>
      <c r="AI167" s="111">
        <f>IF(AI$2&lt;=analysis_period,IF(subscriber1_share="n/a",Inputs!AJ$186,subscriber1_share*(1+subscriber1_growth/100)^AH$2),0)</f>
        <v>0</v>
      </c>
      <c r="AJ167" s="111">
        <f>IF(AJ$2&lt;=analysis_period,IF(subscriber1_share="n/a",Inputs!AK$186,subscriber1_share*(1+subscriber1_growth/100)^AI$2),0)</f>
        <v>0</v>
      </c>
      <c r="AK167" s="111">
        <f>IF(AK$2&lt;=analysis_period,IF(subscriber1_share="n/a",Inputs!AL$186,subscriber1_share*(1+subscriber1_growth/100)^AJ$2),0)</f>
        <v>0</v>
      </c>
      <c r="AL167" s="111">
        <f>IF(AL$2&lt;=analysis_period,IF(subscriber1_share="n/a",Inputs!AM$186,subscriber1_share*(1+subscriber1_growth/100)^AK$2),0)</f>
        <v>0</v>
      </c>
      <c r="AM167" s="111">
        <f>IF(AM$2&lt;=analysis_period,IF(subscriber1_share="n/a",Inputs!AN$186,subscriber1_share*(1+subscriber1_growth/100)^AL$2),0)</f>
        <v>0</v>
      </c>
      <c r="AN167" s="111">
        <f>IF(AN$2&lt;=analysis_period,IF(subscriber1_share="n/a",Inputs!AO$186,subscriber1_share*(1+subscriber1_growth/100)^AM$2),0)</f>
        <v>0</v>
      </c>
      <c r="AO167" s="111">
        <f>IF(AO$2&lt;=analysis_period,IF(subscriber1_share="n/a",Inputs!AP$186,subscriber1_share*(1+subscriber1_growth/100)^AN$2),0)</f>
        <v>0</v>
      </c>
      <c r="AP167" s="111">
        <f>IF(AP$2&lt;=analysis_period,IF(subscriber1_share="n/a",Inputs!AQ$186,subscriber1_share*(1+subscriber1_growth/100)^AO$2),0)</f>
        <v>0</v>
      </c>
    </row>
    <row r="168" spans="1:42" x14ac:dyDescent="0.2">
      <c r="A168" s="21" t="s">
        <v>377</v>
      </c>
      <c r="B168" s="111">
        <f>Inputs!C$191*100</f>
        <v>0</v>
      </c>
      <c r="C168" s="111">
        <f>Inputs!D$191*100</f>
        <v>40</v>
      </c>
      <c r="D168" s="111">
        <f>Inputs!E$191*100</f>
        <v>40</v>
      </c>
      <c r="E168" s="111">
        <f>Inputs!F$191*100</f>
        <v>40</v>
      </c>
      <c r="F168" s="111">
        <f>Inputs!G$191*100</f>
        <v>40</v>
      </c>
      <c r="G168" s="111">
        <f>Inputs!H$191*100</f>
        <v>40</v>
      </c>
      <c r="H168" s="111">
        <f>Inputs!I$191*100</f>
        <v>40</v>
      </c>
      <c r="I168" s="111">
        <f>Inputs!J$191*100</f>
        <v>40</v>
      </c>
      <c r="J168" s="111">
        <f>Inputs!K$191*100</f>
        <v>40</v>
      </c>
      <c r="K168" s="111">
        <f>Inputs!L$191*100</f>
        <v>40</v>
      </c>
      <c r="L168" s="111">
        <f>Inputs!M$191*100</f>
        <v>40</v>
      </c>
      <c r="M168" s="111">
        <f>Inputs!N$191*100</f>
        <v>40</v>
      </c>
      <c r="N168" s="111">
        <f>Inputs!O$191*100</f>
        <v>40</v>
      </c>
      <c r="O168" s="111">
        <f>Inputs!P$191*100</f>
        <v>40</v>
      </c>
      <c r="P168" s="111">
        <f>Inputs!Q$191*100</f>
        <v>40</v>
      </c>
      <c r="Q168" s="111">
        <f>Inputs!R$191*100</f>
        <v>40</v>
      </c>
      <c r="R168" s="111">
        <f>Inputs!S$191*100</f>
        <v>40</v>
      </c>
      <c r="S168" s="111">
        <f>Inputs!T$191*100</f>
        <v>40</v>
      </c>
      <c r="T168" s="111">
        <f>Inputs!U$191*100</f>
        <v>40</v>
      </c>
      <c r="U168" s="111">
        <f>Inputs!V$191*100</f>
        <v>40</v>
      </c>
      <c r="V168" s="111">
        <f>Inputs!W$191*100</f>
        <v>40</v>
      </c>
      <c r="W168" s="111">
        <f>Inputs!X$191*100</f>
        <v>40</v>
      </c>
      <c r="X168" s="111">
        <f>Inputs!Y$191*100</f>
        <v>40</v>
      </c>
      <c r="Y168" s="111">
        <f>Inputs!Z$191*100</f>
        <v>40</v>
      </c>
      <c r="Z168" s="111">
        <f>Inputs!AA$191*100</f>
        <v>40</v>
      </c>
      <c r="AA168" s="111">
        <f>Inputs!AB$191*100</f>
        <v>40</v>
      </c>
      <c r="AB168" s="111">
        <f>Inputs!AC$191*100</f>
        <v>0</v>
      </c>
      <c r="AC168" s="111">
        <f>Inputs!AD$191*100</f>
        <v>0</v>
      </c>
      <c r="AD168" s="111">
        <f>Inputs!AE$191*100</f>
        <v>0</v>
      </c>
      <c r="AE168" s="111">
        <f>Inputs!AF$191*100</f>
        <v>0</v>
      </c>
      <c r="AF168" s="111">
        <f>Inputs!AG$191*100</f>
        <v>0</v>
      </c>
      <c r="AG168" s="111">
        <f>Inputs!AH$191*100</f>
        <v>0</v>
      </c>
      <c r="AH168" s="111">
        <f>Inputs!AI$191*100</f>
        <v>0</v>
      </c>
      <c r="AI168" s="111">
        <f>Inputs!AJ$191*100</f>
        <v>0</v>
      </c>
      <c r="AJ168" s="111">
        <f>Inputs!AK$191*100</f>
        <v>0</v>
      </c>
      <c r="AK168" s="111">
        <f>Inputs!AL$191*100</f>
        <v>0</v>
      </c>
      <c r="AL168" s="111">
        <f>Inputs!AM$191*100</f>
        <v>0</v>
      </c>
      <c r="AM168" s="111">
        <f>Inputs!AN$191*100</f>
        <v>0</v>
      </c>
      <c r="AN168" s="111">
        <f>Inputs!AO$191*100</f>
        <v>0</v>
      </c>
      <c r="AO168" s="111">
        <f>Inputs!AP$191*100</f>
        <v>0</v>
      </c>
      <c r="AP168" s="111">
        <f>Inputs!AQ$191*100</f>
        <v>0</v>
      </c>
    </row>
    <row r="169" spans="1:42" x14ac:dyDescent="0.2">
      <c r="A169" s="89" t="str">
        <f>subscriber2_name</f>
        <v>General</v>
      </c>
      <c r="B169" s="111"/>
      <c r="C169" s="111">
        <f>IF(C$2&lt;=analysis_period,IF(subscriber2_share="n/a",Inputs!D$187,subscriber2_share*(1+subscriber2_growth/100)^B$2),0)</f>
        <v>0</v>
      </c>
      <c r="D169" s="111">
        <f>IF(D$2&lt;=analysis_period,IF(subscriber2_share="n/a",Inputs!E$187,subscriber2_share*(1+subscriber2_growth/100)^C$2),0)</f>
        <v>0</v>
      </c>
      <c r="E169" s="111">
        <f>IF(E$2&lt;=analysis_period,IF(subscriber2_share="n/a",Inputs!F$187,subscriber2_share*(1+subscriber2_growth/100)^D$2),0)</f>
        <v>0</v>
      </c>
      <c r="F169" s="111">
        <f>IF(F$2&lt;=analysis_period,IF(subscriber2_share="n/a",Inputs!G$187,subscriber2_share*(1+subscriber2_growth/100)^E$2),0)</f>
        <v>0</v>
      </c>
      <c r="G169" s="111">
        <f>IF(G$2&lt;=analysis_period,IF(subscriber2_share="n/a",Inputs!H$187,subscriber2_share*(1+subscriber2_growth/100)^F$2),0)</f>
        <v>0</v>
      </c>
      <c r="H169" s="111">
        <f>IF(H$2&lt;=analysis_period,IF(subscriber2_share="n/a",Inputs!I$187,subscriber2_share*(1+subscriber2_growth/100)^G$2),0)</f>
        <v>0</v>
      </c>
      <c r="I169" s="111">
        <f>IF(I$2&lt;=analysis_period,IF(subscriber2_share="n/a",Inputs!J$187,subscriber2_share*(1+subscriber2_growth/100)^H$2),0)</f>
        <v>0</v>
      </c>
      <c r="J169" s="111">
        <f>IF(J$2&lt;=analysis_period,IF(subscriber2_share="n/a",Inputs!K$187,subscriber2_share*(1+subscriber2_growth/100)^I$2),0)</f>
        <v>0</v>
      </c>
      <c r="K169" s="111">
        <f>IF(K$2&lt;=analysis_period,IF(subscriber2_share="n/a",Inputs!L$187,subscriber2_share*(1+subscriber2_growth/100)^J$2),0)</f>
        <v>0</v>
      </c>
      <c r="L169" s="111">
        <f>IF(L$2&lt;=analysis_period,IF(subscriber2_share="n/a",Inputs!M$187,subscriber2_share*(1+subscriber2_growth/100)^K$2),0)</f>
        <v>0</v>
      </c>
      <c r="M169" s="111">
        <f>IF(M$2&lt;=analysis_period,IF(subscriber2_share="n/a",Inputs!N$187,subscriber2_share*(1+subscriber2_growth/100)^L$2),0)</f>
        <v>0</v>
      </c>
      <c r="N169" s="111">
        <f>IF(N$2&lt;=analysis_period,IF(subscriber2_share="n/a",Inputs!O$187,subscriber2_share*(1+subscriber2_growth/100)^M$2),0)</f>
        <v>0</v>
      </c>
      <c r="O169" s="111">
        <f>IF(O$2&lt;=analysis_period,IF(subscriber2_share="n/a",Inputs!P$187,subscriber2_share*(1+subscriber2_growth/100)^N$2),0)</f>
        <v>0</v>
      </c>
      <c r="P169" s="111">
        <f>IF(P$2&lt;=analysis_period,IF(subscriber2_share="n/a",Inputs!Q$187,subscriber2_share*(1+subscriber2_growth/100)^O$2),0)</f>
        <v>0</v>
      </c>
      <c r="Q169" s="111">
        <f>IF(Q$2&lt;=analysis_period,IF(subscriber2_share="n/a",Inputs!R$187,subscriber2_share*(1+subscriber2_growth/100)^P$2),0)</f>
        <v>0</v>
      </c>
      <c r="R169" s="111">
        <f>IF(R$2&lt;=analysis_period,IF(subscriber2_share="n/a",Inputs!S$187,subscriber2_share*(1+subscriber2_growth/100)^Q$2),0)</f>
        <v>0</v>
      </c>
      <c r="S169" s="111">
        <f>IF(S$2&lt;=analysis_period,IF(subscriber2_share="n/a",Inputs!T$187,subscriber2_share*(1+subscriber2_growth/100)^R$2),0)</f>
        <v>0</v>
      </c>
      <c r="T169" s="111">
        <f>IF(T$2&lt;=analysis_period,IF(subscriber2_share="n/a",Inputs!U$187,subscriber2_share*(1+subscriber2_growth/100)^S$2),0)</f>
        <v>0</v>
      </c>
      <c r="U169" s="111">
        <f>IF(U$2&lt;=analysis_period,IF(subscriber2_share="n/a",Inputs!V$187,subscriber2_share*(1+subscriber2_growth/100)^T$2),0)</f>
        <v>0</v>
      </c>
      <c r="V169" s="111">
        <f>IF(V$2&lt;=analysis_period,IF(subscriber2_share="n/a",Inputs!W$187,subscriber2_share*(1+subscriber2_growth/100)^U$2),0)</f>
        <v>0</v>
      </c>
      <c r="W169" s="111">
        <f>IF(W$2&lt;=analysis_period,IF(subscriber2_share="n/a",Inputs!X$187,subscriber2_share*(1+subscriber2_growth/100)^V$2),0)</f>
        <v>0</v>
      </c>
      <c r="X169" s="111">
        <f>IF(X$2&lt;=analysis_period,IF(subscriber2_share="n/a",Inputs!Y$187,subscriber2_share*(1+subscriber2_growth/100)^W$2),0)</f>
        <v>0</v>
      </c>
      <c r="Y169" s="111">
        <f>IF(Y$2&lt;=analysis_period,IF(subscriber2_share="n/a",Inputs!Z$187,subscriber2_share*(1+subscriber2_growth/100)^X$2),0)</f>
        <v>0</v>
      </c>
      <c r="Z169" s="111">
        <f>IF(Z$2&lt;=analysis_period,IF(subscriber2_share="n/a",Inputs!AA$187,subscriber2_share*(1+subscriber2_growth/100)^Y$2),0)</f>
        <v>0</v>
      </c>
      <c r="AA169" s="111">
        <f>IF(AA$2&lt;=analysis_period,IF(subscriber2_share="n/a",Inputs!AB$187,subscriber2_share*(1+subscriber2_growth/100)^Z$2),0)</f>
        <v>0</v>
      </c>
      <c r="AB169" s="111">
        <f>IF(AB$2&lt;=analysis_period,IF(subscriber2_share="n/a",Inputs!AC$187,subscriber2_share*(1+subscriber2_growth/100)^AA$2),0)</f>
        <v>0</v>
      </c>
      <c r="AC169" s="111">
        <f>IF(AC$2&lt;=analysis_period,IF(subscriber2_share="n/a",Inputs!AD$187,subscriber2_share*(1+subscriber2_growth/100)^AB$2),0)</f>
        <v>0</v>
      </c>
      <c r="AD169" s="111">
        <f>IF(AD$2&lt;=analysis_period,IF(subscriber2_share="n/a",Inputs!AE$187,subscriber2_share*(1+subscriber2_growth/100)^AC$2),0)</f>
        <v>0</v>
      </c>
      <c r="AE169" s="111">
        <f>IF(AE$2&lt;=analysis_period,IF(subscriber2_share="n/a",Inputs!AF$187,subscriber2_share*(1+subscriber2_growth/100)^AD$2),0)</f>
        <v>0</v>
      </c>
      <c r="AF169" s="111">
        <f>IF(AF$2&lt;=analysis_period,IF(subscriber2_share="n/a",Inputs!AG$187,subscriber2_share*(1+subscriber2_growth/100)^AE$2),0)</f>
        <v>0</v>
      </c>
      <c r="AG169" s="111">
        <f>IF(AG$2&lt;=analysis_period,IF(subscriber2_share="n/a",Inputs!AH$187,subscriber2_share*(1+subscriber2_growth/100)^AF$2),0)</f>
        <v>0</v>
      </c>
      <c r="AH169" s="111">
        <f>IF(AH$2&lt;=analysis_period,IF(subscriber2_share="n/a",Inputs!AI$187,subscriber2_share*(1+subscriber2_growth/100)^AG$2),0)</f>
        <v>0</v>
      </c>
      <c r="AI169" s="111">
        <f>IF(AI$2&lt;=analysis_period,IF(subscriber2_share="n/a",Inputs!AJ$187,subscriber2_share*(1+subscriber2_growth/100)^AH$2),0)</f>
        <v>0</v>
      </c>
      <c r="AJ169" s="111">
        <f>IF(AJ$2&lt;=analysis_period,IF(subscriber2_share="n/a",Inputs!AK$187,subscriber2_share*(1+subscriber2_growth/100)^AI$2),0)</f>
        <v>0</v>
      </c>
      <c r="AK169" s="111">
        <f>IF(AK$2&lt;=analysis_period,IF(subscriber2_share="n/a",Inputs!AL$187,subscriber2_share*(1+subscriber2_growth/100)^AJ$2),0)</f>
        <v>0</v>
      </c>
      <c r="AL169" s="111">
        <f>IF(AL$2&lt;=analysis_period,IF(subscriber2_share="n/a",Inputs!AM$187,subscriber2_share*(1+subscriber2_growth/100)^AK$2),0)</f>
        <v>0</v>
      </c>
      <c r="AM169" s="111">
        <f>IF(AM$2&lt;=analysis_period,IF(subscriber2_share="n/a",Inputs!AN$187,subscriber2_share*(1+subscriber2_growth/100)^AL$2),0)</f>
        <v>0</v>
      </c>
      <c r="AN169" s="111">
        <f>IF(AN$2&lt;=analysis_period,IF(subscriber2_share="n/a",Inputs!AO$187,subscriber2_share*(1+subscriber2_growth/100)^AM$2),0)</f>
        <v>0</v>
      </c>
      <c r="AO169" s="111">
        <f>IF(AO$2&lt;=analysis_period,IF(subscriber2_share="n/a",Inputs!AP$187,subscriber2_share*(1+subscriber2_growth/100)^AN$2),0)</f>
        <v>0</v>
      </c>
      <c r="AP169" s="111">
        <f>IF(AP$2&lt;=analysis_period,IF(subscriber2_share="n/a",Inputs!AQ$187,subscriber2_share*(1+subscriber2_growth/100)^AO$2),0)</f>
        <v>0</v>
      </c>
    </row>
    <row r="170" spans="1:42" x14ac:dyDescent="0.2">
      <c r="A170" s="21" t="s">
        <v>377</v>
      </c>
      <c r="B170" s="111">
        <f>Inputs!C$192*100</f>
        <v>0</v>
      </c>
      <c r="C170" s="111">
        <f>Inputs!D$192*100</f>
        <v>20</v>
      </c>
      <c r="D170" s="111">
        <f>Inputs!E$192*100</f>
        <v>20.200000000000003</v>
      </c>
      <c r="E170" s="111">
        <f>Inputs!F$192*100</f>
        <v>20.402000000000001</v>
      </c>
      <c r="F170" s="111">
        <f>Inputs!G$192*100</f>
        <v>20.605999999999998</v>
      </c>
      <c r="G170" s="111">
        <f>Inputs!H$192*100</f>
        <v>20.812100000000001</v>
      </c>
      <c r="H170" s="111">
        <f>Inputs!I$192*100</f>
        <v>21.020199999999999</v>
      </c>
      <c r="I170" s="111">
        <f>Inputs!J$192*100</f>
        <v>21.230399999999999</v>
      </c>
      <c r="J170" s="111">
        <f>Inputs!K$192*100</f>
        <v>21.442700000000002</v>
      </c>
      <c r="K170" s="111">
        <f>Inputs!L$192*100</f>
        <v>21.6571</v>
      </c>
      <c r="L170" s="111">
        <f>Inputs!M$192*100</f>
        <v>21.873699999999999</v>
      </c>
      <c r="M170" s="111">
        <f>Inputs!N$192*100</f>
        <v>22.092400000000001</v>
      </c>
      <c r="N170" s="111">
        <f>Inputs!O$192*100</f>
        <v>22.313400000000001</v>
      </c>
      <c r="O170" s="111">
        <f>Inputs!P$192*100</f>
        <v>22.5365</v>
      </c>
      <c r="P170" s="111">
        <f>Inputs!Q$192*100</f>
        <v>22.761899999999997</v>
      </c>
      <c r="Q170" s="111">
        <f>Inputs!R$192*100</f>
        <v>22.9895</v>
      </c>
      <c r="R170" s="111">
        <f>Inputs!S$192*100</f>
        <v>23.2194</v>
      </c>
      <c r="S170" s="111">
        <f>Inputs!T$192*100</f>
        <v>23.451599999999999</v>
      </c>
      <c r="T170" s="111">
        <f>Inputs!U$192*100</f>
        <v>23.6861</v>
      </c>
      <c r="U170" s="111">
        <f>Inputs!V$192*100</f>
        <v>23.922899999999998</v>
      </c>
      <c r="V170" s="111">
        <f>Inputs!W$192*100</f>
        <v>24.162199999999999</v>
      </c>
      <c r="W170" s="111">
        <f>Inputs!X$192*100</f>
        <v>24.4038</v>
      </c>
      <c r="X170" s="111">
        <f>Inputs!Y$192*100</f>
        <v>24.6478</v>
      </c>
      <c r="Y170" s="111">
        <f>Inputs!Z$192*100</f>
        <v>24.894300000000001</v>
      </c>
      <c r="Z170" s="111">
        <f>Inputs!AA$192*100</f>
        <v>25.143300000000004</v>
      </c>
      <c r="AA170" s="111">
        <f>Inputs!AB$192*100</f>
        <v>25.394699999999997</v>
      </c>
      <c r="AB170" s="111">
        <f>Inputs!AC$192*100</f>
        <v>0</v>
      </c>
      <c r="AC170" s="111">
        <f>Inputs!AD$192*100</f>
        <v>0</v>
      </c>
      <c r="AD170" s="111">
        <f>Inputs!AE$192*100</f>
        <v>0</v>
      </c>
      <c r="AE170" s="111">
        <f>Inputs!AF$192*100</f>
        <v>0</v>
      </c>
      <c r="AF170" s="111">
        <f>Inputs!AG$192*100</f>
        <v>0</v>
      </c>
      <c r="AG170" s="111">
        <f>Inputs!AH$192*100</f>
        <v>0</v>
      </c>
      <c r="AH170" s="111">
        <f>Inputs!AI$192*100</f>
        <v>0</v>
      </c>
      <c r="AI170" s="111">
        <f>Inputs!AJ$192*100</f>
        <v>0</v>
      </c>
      <c r="AJ170" s="111">
        <f>Inputs!AK$192*100</f>
        <v>0</v>
      </c>
      <c r="AK170" s="111">
        <f>Inputs!AL$192*100</f>
        <v>0</v>
      </c>
      <c r="AL170" s="111">
        <f>Inputs!AM$192*100</f>
        <v>0</v>
      </c>
      <c r="AM170" s="111">
        <f>Inputs!AN$192*100</f>
        <v>0</v>
      </c>
      <c r="AN170" s="111">
        <f>Inputs!AO$192*100</f>
        <v>0</v>
      </c>
      <c r="AO170" s="111">
        <f>Inputs!AP$192*100</f>
        <v>0</v>
      </c>
      <c r="AP170" s="111">
        <f>Inputs!AQ$192*100</f>
        <v>0</v>
      </c>
    </row>
    <row r="171" spans="1:42" x14ac:dyDescent="0.2">
      <c r="A171" s="89" t="str">
        <f>subscriber3_name</f>
        <v>Subscriber Class 3</v>
      </c>
      <c r="B171" s="111"/>
      <c r="C171" s="111">
        <f>IF(C$2&lt;=analysis_period,IF(subscriber3_share="n/a",Inputs!D$188,subscriber3_share*(1+subscriber3_growth/100)^B$2),0)</f>
        <v>0</v>
      </c>
      <c r="D171" s="111">
        <f>IF(D$2&lt;=analysis_period,IF(subscriber3_share="n/a",Inputs!E$188,subscriber3_share*(1+subscriber3_growth/100)^C$2),0)</f>
        <v>0</v>
      </c>
      <c r="E171" s="111">
        <f>IF(E$2&lt;=analysis_period,IF(subscriber3_share="n/a",Inputs!F$188,subscriber3_share*(1+subscriber3_growth/100)^D$2),0)</f>
        <v>0</v>
      </c>
      <c r="F171" s="111">
        <f>IF(F$2&lt;=analysis_period,IF(subscriber3_share="n/a",Inputs!G$188,subscriber3_share*(1+subscriber3_growth/100)^E$2),0)</f>
        <v>0</v>
      </c>
      <c r="G171" s="111">
        <f>IF(G$2&lt;=analysis_period,IF(subscriber3_share="n/a",Inputs!H$188,subscriber3_share*(1+subscriber3_growth/100)^F$2),0)</f>
        <v>0</v>
      </c>
      <c r="H171" s="111">
        <f>IF(H$2&lt;=analysis_period,IF(subscriber3_share="n/a",Inputs!I$188,subscriber3_share*(1+subscriber3_growth/100)^G$2),0)</f>
        <v>0</v>
      </c>
      <c r="I171" s="111">
        <f>IF(I$2&lt;=analysis_period,IF(subscriber3_share="n/a",Inputs!J$188,subscriber3_share*(1+subscriber3_growth/100)^H$2),0)</f>
        <v>0</v>
      </c>
      <c r="J171" s="111">
        <f>IF(J$2&lt;=analysis_period,IF(subscriber3_share="n/a",Inputs!K$188,subscriber3_share*(1+subscriber3_growth/100)^I$2),0)</f>
        <v>0</v>
      </c>
      <c r="K171" s="111">
        <f>IF(K$2&lt;=analysis_period,IF(subscriber3_share="n/a",Inputs!L$188,subscriber3_share*(1+subscriber3_growth/100)^J$2),0)</f>
        <v>0</v>
      </c>
      <c r="L171" s="111">
        <f>IF(L$2&lt;=analysis_period,IF(subscriber3_share="n/a",Inputs!M$188,subscriber3_share*(1+subscriber3_growth/100)^K$2),0)</f>
        <v>0</v>
      </c>
      <c r="M171" s="111">
        <f>IF(M$2&lt;=analysis_period,IF(subscriber3_share="n/a",Inputs!N$188,subscriber3_share*(1+subscriber3_growth/100)^L$2),0)</f>
        <v>0</v>
      </c>
      <c r="N171" s="111">
        <f>IF(N$2&lt;=analysis_period,IF(subscriber3_share="n/a",Inputs!O$188,subscriber3_share*(1+subscriber3_growth/100)^M$2),0)</f>
        <v>0</v>
      </c>
      <c r="O171" s="111">
        <f>IF(O$2&lt;=analysis_period,IF(subscriber3_share="n/a",Inputs!P$188,subscriber3_share*(1+subscriber3_growth/100)^N$2),0)</f>
        <v>0</v>
      </c>
      <c r="P171" s="111">
        <f>IF(P$2&lt;=analysis_period,IF(subscriber3_share="n/a",Inputs!Q$188,subscriber3_share*(1+subscriber3_growth/100)^O$2),0)</f>
        <v>0</v>
      </c>
      <c r="Q171" s="111">
        <f>IF(Q$2&lt;=analysis_period,IF(subscriber3_share="n/a",Inputs!R$188,subscriber3_share*(1+subscriber3_growth/100)^P$2),0)</f>
        <v>0</v>
      </c>
      <c r="R171" s="111">
        <f>IF(R$2&lt;=analysis_period,IF(subscriber3_share="n/a",Inputs!S$188,subscriber3_share*(1+subscriber3_growth/100)^Q$2),0)</f>
        <v>0</v>
      </c>
      <c r="S171" s="111">
        <f>IF(S$2&lt;=analysis_period,IF(subscriber3_share="n/a",Inputs!T$188,subscriber3_share*(1+subscriber3_growth/100)^R$2),0)</f>
        <v>0</v>
      </c>
      <c r="T171" s="111">
        <f>IF(T$2&lt;=analysis_period,IF(subscriber3_share="n/a",Inputs!U$188,subscriber3_share*(1+subscriber3_growth/100)^S$2),0)</f>
        <v>0</v>
      </c>
      <c r="U171" s="111">
        <f>IF(U$2&lt;=analysis_period,IF(subscriber3_share="n/a",Inputs!V$188,subscriber3_share*(1+subscriber3_growth/100)^T$2),0)</f>
        <v>0</v>
      </c>
      <c r="V171" s="111">
        <f>IF(V$2&lt;=analysis_period,IF(subscriber3_share="n/a",Inputs!W$188,subscriber3_share*(1+subscriber3_growth/100)^U$2),0)</f>
        <v>0</v>
      </c>
      <c r="W171" s="111">
        <f>IF(W$2&lt;=analysis_period,IF(subscriber3_share="n/a",Inputs!X$188,subscriber3_share*(1+subscriber3_growth/100)^V$2),0)</f>
        <v>0</v>
      </c>
      <c r="X171" s="111">
        <f>IF(X$2&lt;=analysis_period,IF(subscriber3_share="n/a",Inputs!Y$188,subscriber3_share*(1+subscriber3_growth/100)^W$2),0)</f>
        <v>0</v>
      </c>
      <c r="Y171" s="111">
        <f>IF(Y$2&lt;=analysis_period,IF(subscriber3_share="n/a",Inputs!Z$188,subscriber3_share*(1+subscriber3_growth/100)^X$2),0)</f>
        <v>0</v>
      </c>
      <c r="Z171" s="111">
        <f>IF(Z$2&lt;=analysis_period,IF(subscriber3_share="n/a",Inputs!AA$188,subscriber3_share*(1+subscriber3_growth/100)^Y$2),0)</f>
        <v>0</v>
      </c>
      <c r="AA171" s="111">
        <f>IF(AA$2&lt;=analysis_period,IF(subscriber3_share="n/a",Inputs!AB$188,subscriber3_share*(1+subscriber3_growth/100)^Z$2),0)</f>
        <v>0</v>
      </c>
      <c r="AB171" s="111">
        <f>IF(AB$2&lt;=analysis_period,IF(subscriber3_share="n/a",Inputs!AC$188,subscriber3_share*(1+subscriber3_growth/100)^AA$2),0)</f>
        <v>0</v>
      </c>
      <c r="AC171" s="111">
        <f>IF(AC$2&lt;=analysis_period,IF(subscriber3_share="n/a",Inputs!AD$188,subscriber3_share*(1+subscriber3_growth/100)^AB$2),0)</f>
        <v>0</v>
      </c>
      <c r="AD171" s="111">
        <f>IF(AD$2&lt;=analysis_period,IF(subscriber3_share="n/a",Inputs!AE$188,subscriber3_share*(1+subscriber3_growth/100)^AC$2),0)</f>
        <v>0</v>
      </c>
      <c r="AE171" s="111">
        <f>IF(AE$2&lt;=analysis_period,IF(subscriber3_share="n/a",Inputs!AF$188,subscriber3_share*(1+subscriber3_growth/100)^AD$2),0)</f>
        <v>0</v>
      </c>
      <c r="AF171" s="111">
        <f>IF(AF$2&lt;=analysis_period,IF(subscriber3_share="n/a",Inputs!AG$188,subscriber3_share*(1+subscriber3_growth/100)^AE$2),0)</f>
        <v>0</v>
      </c>
      <c r="AG171" s="111">
        <f>IF(AG$2&lt;=analysis_period,IF(subscriber3_share="n/a",Inputs!AH$188,subscriber3_share*(1+subscriber3_growth/100)^AF$2),0)</f>
        <v>0</v>
      </c>
      <c r="AH171" s="111">
        <f>IF(AH$2&lt;=analysis_period,IF(subscriber3_share="n/a",Inputs!AI$188,subscriber3_share*(1+subscriber3_growth/100)^AG$2),0)</f>
        <v>0</v>
      </c>
      <c r="AI171" s="111">
        <f>IF(AI$2&lt;=analysis_period,IF(subscriber3_share="n/a",Inputs!AJ$188,subscriber3_share*(1+subscriber3_growth/100)^AH$2),0)</f>
        <v>0</v>
      </c>
      <c r="AJ171" s="111">
        <f>IF(AJ$2&lt;=analysis_period,IF(subscriber3_share="n/a",Inputs!AK$188,subscriber3_share*(1+subscriber3_growth/100)^AI$2),0)</f>
        <v>0</v>
      </c>
      <c r="AK171" s="111">
        <f>IF(AK$2&lt;=analysis_period,IF(subscriber3_share="n/a",Inputs!AL$188,subscriber3_share*(1+subscriber3_growth/100)^AJ$2),0)</f>
        <v>0</v>
      </c>
      <c r="AL171" s="111">
        <f>IF(AL$2&lt;=analysis_period,IF(subscriber3_share="n/a",Inputs!AM$188,subscriber3_share*(1+subscriber3_growth/100)^AK$2),0)</f>
        <v>0</v>
      </c>
      <c r="AM171" s="111">
        <f>IF(AM$2&lt;=analysis_period,IF(subscriber3_share="n/a",Inputs!AN$188,subscriber3_share*(1+subscriber3_growth/100)^AL$2),0)</f>
        <v>0</v>
      </c>
      <c r="AN171" s="111">
        <f>IF(AN$2&lt;=analysis_period,IF(subscriber3_share="n/a",Inputs!AO$188,subscriber3_share*(1+subscriber3_growth/100)^AM$2),0)</f>
        <v>0</v>
      </c>
      <c r="AO171" s="111">
        <f>IF(AO$2&lt;=analysis_period,IF(subscriber3_share="n/a",Inputs!AP$188,subscriber3_share*(1+subscriber3_growth/100)^AN$2),0)</f>
        <v>0</v>
      </c>
      <c r="AP171" s="111">
        <f>IF(AP$2&lt;=analysis_period,IF(subscriber3_share="n/a",Inputs!AQ$188,subscriber3_share*(1+subscriber3_growth/100)^AO$2),0)</f>
        <v>0</v>
      </c>
    </row>
    <row r="172" spans="1:42" x14ac:dyDescent="0.2">
      <c r="A172" s="21" t="s">
        <v>377</v>
      </c>
      <c r="B172" s="111">
        <f>Inputs!C$193*100</f>
        <v>0</v>
      </c>
      <c r="C172" s="111">
        <f>Inputs!D$193*100</f>
        <v>0</v>
      </c>
      <c r="D172" s="111">
        <f>Inputs!E$193*100</f>
        <v>0</v>
      </c>
      <c r="E172" s="111">
        <f>Inputs!F$193*100</f>
        <v>0</v>
      </c>
      <c r="F172" s="111">
        <f>Inputs!G$193*100</f>
        <v>0</v>
      </c>
      <c r="G172" s="111">
        <f>Inputs!H$193*100</f>
        <v>0</v>
      </c>
      <c r="H172" s="111">
        <f>Inputs!I$193*100</f>
        <v>0</v>
      </c>
      <c r="I172" s="111">
        <f>Inputs!J$193*100</f>
        <v>0</v>
      </c>
      <c r="J172" s="111">
        <f>Inputs!K$193*100</f>
        <v>0</v>
      </c>
      <c r="K172" s="111">
        <f>Inputs!L$193*100</f>
        <v>0</v>
      </c>
      <c r="L172" s="111">
        <f>Inputs!M$193*100</f>
        <v>0</v>
      </c>
      <c r="M172" s="111">
        <f>Inputs!N$193*100</f>
        <v>0</v>
      </c>
      <c r="N172" s="111">
        <f>Inputs!O$193*100</f>
        <v>0</v>
      </c>
      <c r="O172" s="111">
        <f>Inputs!P$193*100</f>
        <v>0</v>
      </c>
      <c r="P172" s="111">
        <f>Inputs!Q$193*100</f>
        <v>0</v>
      </c>
      <c r="Q172" s="111">
        <f>Inputs!R$193*100</f>
        <v>0</v>
      </c>
      <c r="R172" s="111">
        <f>Inputs!S$193*100</f>
        <v>0</v>
      </c>
      <c r="S172" s="111">
        <f>Inputs!T$193*100</f>
        <v>0</v>
      </c>
      <c r="T172" s="111">
        <f>Inputs!U$193*100</f>
        <v>0</v>
      </c>
      <c r="U172" s="111">
        <f>Inputs!V$193*100</f>
        <v>0</v>
      </c>
      <c r="V172" s="111">
        <f>Inputs!W$193*100</f>
        <v>0</v>
      </c>
      <c r="W172" s="111">
        <f>Inputs!X$193*100</f>
        <v>0</v>
      </c>
      <c r="X172" s="111">
        <f>Inputs!Y$193*100</f>
        <v>0</v>
      </c>
      <c r="Y172" s="111">
        <f>Inputs!Z$193*100</f>
        <v>0</v>
      </c>
      <c r="Z172" s="111">
        <f>Inputs!AA$193*100</f>
        <v>0</v>
      </c>
      <c r="AA172" s="111">
        <f>Inputs!AB$193*100</f>
        <v>0</v>
      </c>
      <c r="AB172" s="111">
        <f>Inputs!AC$193*100</f>
        <v>0</v>
      </c>
      <c r="AC172" s="111">
        <f>Inputs!AD$193*100</f>
        <v>0</v>
      </c>
      <c r="AD172" s="111">
        <f>Inputs!AE$193*100</f>
        <v>0</v>
      </c>
      <c r="AE172" s="111">
        <f>Inputs!AF$193*100</f>
        <v>0</v>
      </c>
      <c r="AF172" s="111">
        <f>Inputs!AG$193*100</f>
        <v>0</v>
      </c>
      <c r="AG172" s="111">
        <f>Inputs!AH$193*100</f>
        <v>0</v>
      </c>
      <c r="AH172" s="111">
        <f>Inputs!AI$193*100</f>
        <v>0</v>
      </c>
      <c r="AI172" s="111">
        <f>Inputs!AJ$193*100</f>
        <v>0</v>
      </c>
      <c r="AJ172" s="111">
        <f>Inputs!AK$193*100</f>
        <v>0</v>
      </c>
      <c r="AK172" s="111">
        <f>Inputs!AL$193*100</f>
        <v>0</v>
      </c>
      <c r="AL172" s="111">
        <f>Inputs!AM$193*100</f>
        <v>0</v>
      </c>
      <c r="AM172" s="111">
        <f>Inputs!AN$193*100</f>
        <v>0</v>
      </c>
      <c r="AN172" s="111">
        <f>Inputs!AO$193*100</f>
        <v>0</v>
      </c>
      <c r="AO172" s="111">
        <f>Inputs!AP$193*100</f>
        <v>0</v>
      </c>
      <c r="AP172" s="111">
        <f>Inputs!AQ$193*100</f>
        <v>0</v>
      </c>
    </row>
    <row r="173" spans="1:42" x14ac:dyDescent="0.2">
      <c r="A173" s="89" t="str">
        <f>subscriber4_name</f>
        <v>Subscriber Class 4</v>
      </c>
      <c r="B173" s="111"/>
      <c r="C173" s="111">
        <f>IF(C$2&lt;=analysis_period,IF(subscriber4_share="n/a",Inputs!D$189,subscriber4_share*(1+subscriber4_growth/100)^B$2),0)</f>
        <v>0</v>
      </c>
      <c r="D173" s="111">
        <f>IF(D$2&lt;=analysis_period,IF(subscriber4_share="n/a",Inputs!E$189,subscriber4_share*(1+subscriber4_growth/100)^C$2),0)</f>
        <v>0</v>
      </c>
      <c r="E173" s="111">
        <f>IF(E$2&lt;=analysis_period,IF(subscriber4_share="n/a",Inputs!F$189,subscriber4_share*(1+subscriber4_growth/100)^D$2),0)</f>
        <v>0</v>
      </c>
      <c r="F173" s="111">
        <f>IF(F$2&lt;=analysis_period,IF(subscriber4_share="n/a",Inputs!G$189,subscriber4_share*(1+subscriber4_growth/100)^E$2),0)</f>
        <v>0</v>
      </c>
      <c r="G173" s="111">
        <f>IF(G$2&lt;=analysis_period,IF(subscriber4_share="n/a",Inputs!H$189,subscriber4_share*(1+subscriber4_growth/100)^F$2),0)</f>
        <v>0</v>
      </c>
      <c r="H173" s="111">
        <f>IF(H$2&lt;=analysis_period,IF(subscriber4_share="n/a",Inputs!I$189,subscriber4_share*(1+subscriber4_growth/100)^G$2),0)</f>
        <v>0</v>
      </c>
      <c r="I173" s="111">
        <f>IF(I$2&lt;=analysis_period,IF(subscriber4_share="n/a",Inputs!J$189,subscriber4_share*(1+subscriber4_growth/100)^H$2),0)</f>
        <v>0</v>
      </c>
      <c r="J173" s="111">
        <f>IF(J$2&lt;=analysis_period,IF(subscriber4_share="n/a",Inputs!K$189,subscriber4_share*(1+subscriber4_growth/100)^I$2),0)</f>
        <v>0</v>
      </c>
      <c r="K173" s="111">
        <f>IF(K$2&lt;=analysis_period,IF(subscriber4_share="n/a",Inputs!L$189,subscriber4_share*(1+subscriber4_growth/100)^J$2),0)</f>
        <v>0</v>
      </c>
      <c r="L173" s="111">
        <f>IF(L$2&lt;=analysis_period,IF(subscriber4_share="n/a",Inputs!M$189,subscriber4_share*(1+subscriber4_growth/100)^K$2),0)</f>
        <v>0</v>
      </c>
      <c r="M173" s="111">
        <f>IF(M$2&lt;=analysis_period,IF(subscriber4_share="n/a",Inputs!N$189,subscriber4_share*(1+subscriber4_growth/100)^L$2),0)</f>
        <v>0</v>
      </c>
      <c r="N173" s="111">
        <f>IF(N$2&lt;=analysis_period,IF(subscriber4_share="n/a",Inputs!O$189,subscriber4_share*(1+subscriber4_growth/100)^M$2),0)</f>
        <v>0</v>
      </c>
      <c r="O173" s="111">
        <f>IF(O$2&lt;=analysis_period,IF(subscriber4_share="n/a",Inputs!P$189,subscriber4_share*(1+subscriber4_growth/100)^N$2),0)</f>
        <v>0</v>
      </c>
      <c r="P173" s="111">
        <f>IF(P$2&lt;=analysis_period,IF(subscriber4_share="n/a",Inputs!Q$189,subscriber4_share*(1+subscriber4_growth/100)^O$2),0)</f>
        <v>0</v>
      </c>
      <c r="Q173" s="111">
        <f>IF(Q$2&lt;=analysis_period,IF(subscriber4_share="n/a",Inputs!R$189,subscriber4_share*(1+subscriber4_growth/100)^P$2),0)</f>
        <v>0</v>
      </c>
      <c r="R173" s="111">
        <f>IF(R$2&lt;=analysis_period,IF(subscriber4_share="n/a",Inputs!S$189,subscriber4_share*(1+subscriber4_growth/100)^Q$2),0)</f>
        <v>0</v>
      </c>
      <c r="S173" s="111">
        <f>IF(S$2&lt;=analysis_period,IF(subscriber4_share="n/a",Inputs!T$189,subscriber4_share*(1+subscriber4_growth/100)^R$2),0)</f>
        <v>0</v>
      </c>
      <c r="T173" s="111">
        <f>IF(T$2&lt;=analysis_period,IF(subscriber4_share="n/a",Inputs!U$189,subscriber4_share*(1+subscriber4_growth/100)^S$2),0)</f>
        <v>0</v>
      </c>
      <c r="U173" s="111">
        <f>IF(U$2&lt;=analysis_period,IF(subscriber4_share="n/a",Inputs!V$189,subscriber4_share*(1+subscriber4_growth/100)^T$2),0)</f>
        <v>0</v>
      </c>
      <c r="V173" s="111">
        <f>IF(V$2&lt;=analysis_period,IF(subscriber4_share="n/a",Inputs!W$189,subscriber4_share*(1+subscriber4_growth/100)^U$2),0)</f>
        <v>0</v>
      </c>
      <c r="W173" s="111">
        <f>IF(W$2&lt;=analysis_period,IF(subscriber4_share="n/a",Inputs!X$189,subscriber4_share*(1+subscriber4_growth/100)^V$2),0)</f>
        <v>0</v>
      </c>
      <c r="X173" s="111">
        <f>IF(X$2&lt;=analysis_period,IF(subscriber4_share="n/a",Inputs!Y$189,subscriber4_share*(1+subscriber4_growth/100)^W$2),0)</f>
        <v>0</v>
      </c>
      <c r="Y173" s="111">
        <f>IF(Y$2&lt;=analysis_period,IF(subscriber4_share="n/a",Inputs!Z$189,subscriber4_share*(1+subscriber4_growth/100)^X$2),0)</f>
        <v>0</v>
      </c>
      <c r="Z173" s="111">
        <f>IF(Z$2&lt;=analysis_period,IF(subscriber4_share="n/a",Inputs!AA$189,subscriber4_share*(1+subscriber4_growth/100)^Y$2),0)</f>
        <v>0</v>
      </c>
      <c r="AA173" s="111">
        <f>IF(AA$2&lt;=analysis_period,IF(subscriber4_share="n/a",Inputs!AB$189,subscriber4_share*(1+subscriber4_growth/100)^Z$2),0)</f>
        <v>0</v>
      </c>
      <c r="AB173" s="111">
        <f>IF(AB$2&lt;=analysis_period,IF(subscriber4_share="n/a",Inputs!AC$189,subscriber4_share*(1+subscriber4_growth/100)^AA$2),0)</f>
        <v>0</v>
      </c>
      <c r="AC173" s="111">
        <f>IF(AC$2&lt;=analysis_period,IF(subscriber4_share="n/a",Inputs!AD$189,subscriber4_share*(1+subscriber4_growth/100)^AB$2),0)</f>
        <v>0</v>
      </c>
      <c r="AD173" s="111">
        <f>IF(AD$2&lt;=analysis_period,IF(subscriber4_share="n/a",Inputs!AE$189,subscriber4_share*(1+subscriber4_growth/100)^AC$2),0)</f>
        <v>0</v>
      </c>
      <c r="AE173" s="111">
        <f>IF(AE$2&lt;=analysis_period,IF(subscriber4_share="n/a",Inputs!AF$189,subscriber4_share*(1+subscriber4_growth/100)^AD$2),0)</f>
        <v>0</v>
      </c>
      <c r="AF173" s="111">
        <f>IF(AF$2&lt;=analysis_period,IF(subscriber4_share="n/a",Inputs!AG$189,subscriber4_share*(1+subscriber4_growth/100)^AE$2),0)</f>
        <v>0</v>
      </c>
      <c r="AG173" s="111">
        <f>IF(AG$2&lt;=analysis_period,IF(subscriber4_share="n/a",Inputs!AH$189,subscriber4_share*(1+subscriber4_growth/100)^AF$2),0)</f>
        <v>0</v>
      </c>
      <c r="AH173" s="111">
        <f>IF(AH$2&lt;=analysis_period,IF(subscriber4_share="n/a",Inputs!AI$189,subscriber4_share*(1+subscriber4_growth/100)^AG$2),0)</f>
        <v>0</v>
      </c>
      <c r="AI173" s="111">
        <f>IF(AI$2&lt;=analysis_period,IF(subscriber4_share="n/a",Inputs!AJ$189,subscriber4_share*(1+subscriber4_growth/100)^AH$2),0)</f>
        <v>0</v>
      </c>
      <c r="AJ173" s="111">
        <f>IF(AJ$2&lt;=analysis_period,IF(subscriber4_share="n/a",Inputs!AK$189,subscriber4_share*(1+subscriber4_growth/100)^AI$2),0)</f>
        <v>0</v>
      </c>
      <c r="AK173" s="111">
        <f>IF(AK$2&lt;=analysis_period,IF(subscriber4_share="n/a",Inputs!AL$189,subscriber4_share*(1+subscriber4_growth/100)^AJ$2),0)</f>
        <v>0</v>
      </c>
      <c r="AL173" s="111">
        <f>IF(AL$2&lt;=analysis_period,IF(subscriber4_share="n/a",Inputs!AM$189,subscriber4_share*(1+subscriber4_growth/100)^AK$2),0)</f>
        <v>0</v>
      </c>
      <c r="AM173" s="111">
        <f>IF(AM$2&lt;=analysis_period,IF(subscriber4_share="n/a",Inputs!AN$189,subscriber4_share*(1+subscriber4_growth/100)^AL$2),0)</f>
        <v>0</v>
      </c>
      <c r="AN173" s="111">
        <f>IF(AN$2&lt;=analysis_period,IF(subscriber4_share="n/a",Inputs!AO$189,subscriber4_share*(1+subscriber4_growth/100)^AM$2),0)</f>
        <v>0</v>
      </c>
      <c r="AO173" s="111">
        <f>IF(AO$2&lt;=analysis_period,IF(subscriber4_share="n/a",Inputs!AP$189,subscriber4_share*(1+subscriber4_growth/100)^AN$2),0)</f>
        <v>0</v>
      </c>
      <c r="AP173" s="111">
        <f>IF(AP$2&lt;=analysis_period,IF(subscriber4_share="n/a",Inputs!AQ$189,subscriber4_share*(1+subscriber4_growth/100)^AO$2),0)</f>
        <v>0</v>
      </c>
    </row>
    <row r="174" spans="1:42" x14ac:dyDescent="0.2">
      <c r="A174" s="21" t="s">
        <v>377</v>
      </c>
      <c r="B174" s="111">
        <f>Inputs!C$194*100</f>
        <v>0</v>
      </c>
      <c r="C174" s="111">
        <f>Inputs!D$194*100</f>
        <v>0</v>
      </c>
      <c r="D174" s="111">
        <f>Inputs!E$194*100</f>
        <v>0</v>
      </c>
      <c r="E174" s="111">
        <f>Inputs!F$194*100</f>
        <v>0</v>
      </c>
      <c r="F174" s="111">
        <f>Inputs!G$194*100</f>
        <v>0</v>
      </c>
      <c r="G174" s="111">
        <f>Inputs!H$194*100</f>
        <v>0</v>
      </c>
      <c r="H174" s="111">
        <f>Inputs!I$194*100</f>
        <v>0</v>
      </c>
      <c r="I174" s="111">
        <f>Inputs!J$194*100</f>
        <v>0</v>
      </c>
      <c r="J174" s="111">
        <f>Inputs!K$194*100</f>
        <v>0</v>
      </c>
      <c r="K174" s="111">
        <f>Inputs!L$194*100</f>
        <v>0</v>
      </c>
      <c r="L174" s="111">
        <f>Inputs!M$194*100</f>
        <v>0</v>
      </c>
      <c r="M174" s="111">
        <f>Inputs!N$194*100</f>
        <v>0</v>
      </c>
      <c r="N174" s="111">
        <f>Inputs!O$194*100</f>
        <v>0</v>
      </c>
      <c r="O174" s="111">
        <f>Inputs!P$194*100</f>
        <v>0</v>
      </c>
      <c r="P174" s="111">
        <f>Inputs!Q$194*100</f>
        <v>0</v>
      </c>
      <c r="Q174" s="111">
        <f>Inputs!R$194*100</f>
        <v>0</v>
      </c>
      <c r="R174" s="111">
        <f>Inputs!S$194*100</f>
        <v>0</v>
      </c>
      <c r="S174" s="111">
        <f>Inputs!T$194*100</f>
        <v>0</v>
      </c>
      <c r="T174" s="111">
        <f>Inputs!U$194*100</f>
        <v>0</v>
      </c>
      <c r="U174" s="111">
        <f>Inputs!V$194*100</f>
        <v>0</v>
      </c>
      <c r="V174" s="111">
        <f>Inputs!W$194*100</f>
        <v>0</v>
      </c>
      <c r="W174" s="111">
        <f>Inputs!X$194*100</f>
        <v>0</v>
      </c>
      <c r="X174" s="111">
        <f>Inputs!Y$194*100</f>
        <v>0</v>
      </c>
      <c r="Y174" s="111">
        <f>Inputs!Z$194*100</f>
        <v>0</v>
      </c>
      <c r="Z174" s="111">
        <f>Inputs!AA$194*100</f>
        <v>0</v>
      </c>
      <c r="AA174" s="111">
        <f>Inputs!AB$194*100</f>
        <v>0</v>
      </c>
      <c r="AB174" s="111">
        <f>Inputs!AC$194*100</f>
        <v>0</v>
      </c>
      <c r="AC174" s="111">
        <f>Inputs!AD$194*100</f>
        <v>0</v>
      </c>
      <c r="AD174" s="111">
        <f>Inputs!AE$194*100</f>
        <v>0</v>
      </c>
      <c r="AE174" s="111">
        <f>Inputs!AF$194*100</f>
        <v>0</v>
      </c>
      <c r="AF174" s="111">
        <f>Inputs!AG$194*100</f>
        <v>0</v>
      </c>
      <c r="AG174" s="111">
        <f>Inputs!AH$194*100</f>
        <v>0</v>
      </c>
      <c r="AH174" s="111">
        <f>Inputs!AI$194*100</f>
        <v>0</v>
      </c>
      <c r="AI174" s="111">
        <f>Inputs!AJ$194*100</f>
        <v>0</v>
      </c>
      <c r="AJ174" s="111">
        <f>Inputs!AK$194*100</f>
        <v>0</v>
      </c>
      <c r="AK174" s="111">
        <f>Inputs!AL$194*100</f>
        <v>0</v>
      </c>
      <c r="AL174" s="111">
        <f>Inputs!AM$194*100</f>
        <v>0</v>
      </c>
      <c r="AM174" s="111">
        <f>Inputs!AN$194*100</f>
        <v>0</v>
      </c>
      <c r="AN174" s="111">
        <f>Inputs!AO$194*100</f>
        <v>0</v>
      </c>
      <c r="AO174" s="111">
        <f>Inputs!AP$194*100</f>
        <v>0</v>
      </c>
      <c r="AP174" s="111">
        <f>Inputs!AQ$194*100</f>
        <v>0</v>
      </c>
    </row>
    <row r="175" spans="1:42" x14ac:dyDescent="0.2">
      <c r="A175" s="89" t="s">
        <v>341</v>
      </c>
      <c r="B175" s="111"/>
      <c r="C175" s="111">
        <f>100-C168-C170-C172-C174</f>
        <v>40</v>
      </c>
      <c r="D175" s="111">
        <f t="shared" ref="D175:AP175" si="62">100-D168-D170-D172-D174</f>
        <v>39.799999999999997</v>
      </c>
      <c r="E175" s="111">
        <f t="shared" si="62"/>
        <v>39.597999999999999</v>
      </c>
      <c r="F175" s="111">
        <f t="shared" si="62"/>
        <v>39.394000000000005</v>
      </c>
      <c r="G175" s="111">
        <f t="shared" si="62"/>
        <v>39.187899999999999</v>
      </c>
      <c r="H175" s="111">
        <f t="shared" si="62"/>
        <v>38.979799999999997</v>
      </c>
      <c r="I175" s="111">
        <f t="shared" si="62"/>
        <v>38.769599999999997</v>
      </c>
      <c r="J175" s="111">
        <f t="shared" si="62"/>
        <v>38.557299999999998</v>
      </c>
      <c r="K175" s="111">
        <f t="shared" si="62"/>
        <v>38.3429</v>
      </c>
      <c r="L175" s="111">
        <f t="shared" si="62"/>
        <v>38.126300000000001</v>
      </c>
      <c r="M175" s="111">
        <f t="shared" si="62"/>
        <v>37.907600000000002</v>
      </c>
      <c r="N175" s="111">
        <f t="shared" si="62"/>
        <v>37.686599999999999</v>
      </c>
      <c r="O175" s="111">
        <f t="shared" si="62"/>
        <v>37.463499999999996</v>
      </c>
      <c r="P175" s="111">
        <f t="shared" si="62"/>
        <v>37.238100000000003</v>
      </c>
      <c r="Q175" s="111">
        <f t="shared" si="62"/>
        <v>37.0105</v>
      </c>
      <c r="R175" s="111">
        <f t="shared" si="62"/>
        <v>36.7806</v>
      </c>
      <c r="S175" s="111">
        <f t="shared" si="62"/>
        <v>36.548400000000001</v>
      </c>
      <c r="T175" s="111">
        <f t="shared" si="62"/>
        <v>36.313900000000004</v>
      </c>
      <c r="U175" s="111">
        <f t="shared" si="62"/>
        <v>36.077100000000002</v>
      </c>
      <c r="V175" s="111">
        <f t="shared" si="62"/>
        <v>35.837800000000001</v>
      </c>
      <c r="W175" s="111">
        <f t="shared" si="62"/>
        <v>35.596199999999996</v>
      </c>
      <c r="X175" s="111">
        <f t="shared" si="62"/>
        <v>35.352199999999996</v>
      </c>
      <c r="Y175" s="111">
        <f t="shared" si="62"/>
        <v>35.105699999999999</v>
      </c>
      <c r="Z175" s="111">
        <f t="shared" si="62"/>
        <v>34.856699999999996</v>
      </c>
      <c r="AA175" s="111">
        <f t="shared" si="62"/>
        <v>34.6053</v>
      </c>
      <c r="AB175" s="111">
        <f t="shared" si="62"/>
        <v>100</v>
      </c>
      <c r="AC175" s="111">
        <f t="shared" si="62"/>
        <v>100</v>
      </c>
      <c r="AD175" s="111">
        <f t="shared" si="62"/>
        <v>100</v>
      </c>
      <c r="AE175" s="111">
        <f t="shared" si="62"/>
        <v>100</v>
      </c>
      <c r="AF175" s="111">
        <f t="shared" si="62"/>
        <v>100</v>
      </c>
      <c r="AG175" s="111">
        <f t="shared" si="62"/>
        <v>100</v>
      </c>
      <c r="AH175" s="111">
        <f t="shared" si="62"/>
        <v>100</v>
      </c>
      <c r="AI175" s="111">
        <f t="shared" si="62"/>
        <v>100</v>
      </c>
      <c r="AJ175" s="111">
        <f t="shared" si="62"/>
        <v>100</v>
      </c>
      <c r="AK175" s="111">
        <f t="shared" si="62"/>
        <v>100</v>
      </c>
      <c r="AL175" s="111">
        <f t="shared" si="62"/>
        <v>100</v>
      </c>
      <c r="AM175" s="111">
        <f t="shared" si="62"/>
        <v>100</v>
      </c>
      <c r="AN175" s="111">
        <f t="shared" si="62"/>
        <v>100</v>
      </c>
      <c r="AO175" s="111">
        <f t="shared" si="62"/>
        <v>100</v>
      </c>
      <c r="AP175" s="111">
        <f t="shared" si="62"/>
        <v>100</v>
      </c>
    </row>
    <row r="176" spans="1:42" x14ac:dyDescent="0.2">
      <c r="A176" s="4" t="s">
        <v>370</v>
      </c>
      <c r="B176" s="111"/>
    </row>
    <row r="177" spans="1:42" x14ac:dyDescent="0.2">
      <c r="A177" s="89" t="str">
        <f>subscriber1_name</f>
        <v>Anchor</v>
      </c>
      <c r="B177" s="122"/>
      <c r="C177" s="204">
        <f>IF(C$2&lt;=analysis_period,IF(subscriber1_bill_credit_rate="n/a",Inputs!D$196,subscriber1_bill_credit_rate*(1+inflation_rate/100+subscriber1_bill_credit_rate_escal/100)^B$2),0)</f>
        <v>0</v>
      </c>
      <c r="D177" s="204">
        <f>IF(D$2&lt;=analysis_period,IF(subscriber1_bill_credit_rate="n/a",Inputs!E$196,subscriber1_bill_credit_rate*(1+inflation_rate/100+subscriber1_bill_credit_rate_escal/100)^C$2),0)</f>
        <v>0</v>
      </c>
      <c r="E177" s="204">
        <f>IF(E$2&lt;=analysis_period,IF(subscriber1_bill_credit_rate="n/a",Inputs!F$196,subscriber1_bill_credit_rate*(1+inflation_rate/100+subscriber1_bill_credit_rate_escal/100)^D$2),0)</f>
        <v>0</v>
      </c>
      <c r="F177" s="204">
        <f>IF(F$2&lt;=analysis_period,IF(subscriber1_bill_credit_rate="n/a",Inputs!G$196,subscriber1_bill_credit_rate*(1+inflation_rate/100+subscriber1_bill_credit_rate_escal/100)^E$2),0)</f>
        <v>0</v>
      </c>
      <c r="G177" s="204">
        <f>IF(G$2&lt;=analysis_period,IF(subscriber1_bill_credit_rate="n/a",Inputs!H$196,subscriber1_bill_credit_rate*(1+inflation_rate/100+subscriber1_bill_credit_rate_escal/100)^F$2),0)</f>
        <v>0</v>
      </c>
      <c r="H177" s="204">
        <f>IF(H$2&lt;=analysis_period,IF(subscriber1_bill_credit_rate="n/a",Inputs!I$196,subscriber1_bill_credit_rate*(1+inflation_rate/100+subscriber1_bill_credit_rate_escal/100)^G$2),0)</f>
        <v>0</v>
      </c>
      <c r="I177" s="204">
        <f>IF(I$2&lt;=analysis_period,IF(subscriber1_bill_credit_rate="n/a",Inputs!J$196,subscriber1_bill_credit_rate*(1+inflation_rate/100+subscriber1_bill_credit_rate_escal/100)^H$2),0)</f>
        <v>0</v>
      </c>
      <c r="J177" s="204">
        <f>IF(J$2&lt;=analysis_period,IF(subscriber1_bill_credit_rate="n/a",Inputs!K$196,subscriber1_bill_credit_rate*(1+inflation_rate/100+subscriber1_bill_credit_rate_escal/100)^I$2),0)</f>
        <v>0</v>
      </c>
      <c r="K177" s="204">
        <f>IF(K$2&lt;=analysis_period,IF(subscriber1_bill_credit_rate="n/a",Inputs!L$196,subscriber1_bill_credit_rate*(1+inflation_rate/100+subscriber1_bill_credit_rate_escal/100)^J$2),0)</f>
        <v>0</v>
      </c>
      <c r="L177" s="204">
        <f>IF(L$2&lt;=analysis_period,IF(subscriber1_bill_credit_rate="n/a",Inputs!M$196,subscriber1_bill_credit_rate*(1+inflation_rate/100+subscriber1_bill_credit_rate_escal/100)^K$2),0)</f>
        <v>0</v>
      </c>
      <c r="M177" s="204">
        <f>IF(M$2&lt;=analysis_period,IF(subscriber1_bill_credit_rate="n/a",Inputs!N$196,subscriber1_bill_credit_rate*(1+inflation_rate/100+subscriber1_bill_credit_rate_escal/100)^L$2),0)</f>
        <v>0</v>
      </c>
      <c r="N177" s="204">
        <f>IF(N$2&lt;=analysis_period,IF(subscriber1_bill_credit_rate="n/a",Inputs!O$196,subscriber1_bill_credit_rate*(1+inflation_rate/100+subscriber1_bill_credit_rate_escal/100)^M$2),0)</f>
        <v>0</v>
      </c>
      <c r="O177" s="204">
        <f>IF(O$2&lt;=analysis_period,IF(subscriber1_bill_credit_rate="n/a",Inputs!P$196,subscriber1_bill_credit_rate*(1+inflation_rate/100+subscriber1_bill_credit_rate_escal/100)^N$2),0)</f>
        <v>0</v>
      </c>
      <c r="P177" s="204">
        <f>IF(P$2&lt;=analysis_period,IF(subscriber1_bill_credit_rate="n/a",Inputs!Q$196,subscriber1_bill_credit_rate*(1+inflation_rate/100+subscriber1_bill_credit_rate_escal/100)^O$2),0)</f>
        <v>0</v>
      </c>
      <c r="Q177" s="204">
        <f>IF(Q$2&lt;=analysis_period,IF(subscriber1_bill_credit_rate="n/a",Inputs!R$196,subscriber1_bill_credit_rate*(1+inflation_rate/100+subscriber1_bill_credit_rate_escal/100)^P$2),0)</f>
        <v>0</v>
      </c>
      <c r="R177" s="204">
        <f>IF(R$2&lt;=analysis_period,IF(subscriber1_bill_credit_rate="n/a",Inputs!S$196,subscriber1_bill_credit_rate*(1+inflation_rate/100+subscriber1_bill_credit_rate_escal/100)^Q$2),0)</f>
        <v>0</v>
      </c>
      <c r="S177" s="204">
        <f>IF(S$2&lt;=analysis_period,IF(subscriber1_bill_credit_rate="n/a",Inputs!T$196,subscriber1_bill_credit_rate*(1+inflation_rate/100+subscriber1_bill_credit_rate_escal/100)^R$2),0)</f>
        <v>0</v>
      </c>
      <c r="T177" s="204">
        <f>IF(T$2&lt;=analysis_period,IF(subscriber1_bill_credit_rate="n/a",Inputs!U$196,subscriber1_bill_credit_rate*(1+inflation_rate/100+subscriber1_bill_credit_rate_escal/100)^S$2),0)</f>
        <v>0</v>
      </c>
      <c r="U177" s="204">
        <f>IF(U$2&lt;=analysis_period,IF(subscriber1_bill_credit_rate="n/a",Inputs!V$196,subscriber1_bill_credit_rate*(1+inflation_rate/100+subscriber1_bill_credit_rate_escal/100)^T$2),0)</f>
        <v>0</v>
      </c>
      <c r="V177" s="204">
        <f>IF(V$2&lt;=analysis_period,IF(subscriber1_bill_credit_rate="n/a",Inputs!W$196,subscriber1_bill_credit_rate*(1+inflation_rate/100+subscriber1_bill_credit_rate_escal/100)^U$2),0)</f>
        <v>0</v>
      </c>
      <c r="W177" s="204">
        <f>IF(W$2&lt;=analysis_period,IF(subscriber1_bill_credit_rate="n/a",Inputs!X$196,subscriber1_bill_credit_rate*(1+inflation_rate/100+subscriber1_bill_credit_rate_escal/100)^V$2),0)</f>
        <v>0</v>
      </c>
      <c r="X177" s="204">
        <f>IF(X$2&lt;=analysis_period,IF(subscriber1_bill_credit_rate="n/a",Inputs!Y$196,subscriber1_bill_credit_rate*(1+inflation_rate/100+subscriber1_bill_credit_rate_escal/100)^W$2),0)</f>
        <v>0</v>
      </c>
      <c r="Y177" s="204">
        <f>IF(Y$2&lt;=analysis_period,IF(subscriber1_bill_credit_rate="n/a",Inputs!Z$196,subscriber1_bill_credit_rate*(1+inflation_rate/100+subscriber1_bill_credit_rate_escal/100)^X$2),0)</f>
        <v>0</v>
      </c>
      <c r="Z177" s="204">
        <f>IF(Z$2&lt;=analysis_period,IF(subscriber1_bill_credit_rate="n/a",Inputs!AA$196,subscriber1_bill_credit_rate*(1+inflation_rate/100+subscriber1_bill_credit_rate_escal/100)^Y$2),0)</f>
        <v>0</v>
      </c>
      <c r="AA177" s="204">
        <f>IF(AA$2&lt;=analysis_period,IF(subscriber1_bill_credit_rate="n/a",Inputs!AB$196,subscriber1_bill_credit_rate*(1+inflation_rate/100+subscriber1_bill_credit_rate_escal/100)^Z$2),0)</f>
        <v>0</v>
      </c>
      <c r="AB177" s="204">
        <f>IF(AB$2&lt;=analysis_period,IF(subscriber1_bill_credit_rate="n/a",Inputs!AC$196,subscriber1_bill_credit_rate*(1+inflation_rate/100+subscriber1_bill_credit_rate_escal/100)^AA$2),0)</f>
        <v>0</v>
      </c>
      <c r="AC177" s="204">
        <f>IF(AC$2&lt;=analysis_period,IF(subscriber1_bill_credit_rate="n/a",Inputs!AD$196,subscriber1_bill_credit_rate*(1+inflation_rate/100+subscriber1_bill_credit_rate_escal/100)^AB$2),0)</f>
        <v>0</v>
      </c>
      <c r="AD177" s="204">
        <f>IF(AD$2&lt;=analysis_period,IF(subscriber1_bill_credit_rate="n/a",Inputs!AE$196,subscriber1_bill_credit_rate*(1+inflation_rate/100+subscriber1_bill_credit_rate_escal/100)^AC$2),0)</f>
        <v>0</v>
      </c>
      <c r="AE177" s="204">
        <f>IF(AE$2&lt;=analysis_period,IF(subscriber1_bill_credit_rate="n/a",Inputs!AF$196,subscriber1_bill_credit_rate*(1+inflation_rate/100+subscriber1_bill_credit_rate_escal/100)^AD$2),0)</f>
        <v>0</v>
      </c>
      <c r="AF177" s="204">
        <f>IF(AF$2&lt;=analysis_period,IF(subscriber1_bill_credit_rate="n/a",Inputs!AG$196,subscriber1_bill_credit_rate*(1+inflation_rate/100+subscriber1_bill_credit_rate_escal/100)^AE$2),0)</f>
        <v>0</v>
      </c>
      <c r="AG177" s="204">
        <f>IF(AG$2&lt;=analysis_period,IF(subscriber1_bill_credit_rate="n/a",Inputs!AH$196,subscriber1_bill_credit_rate*(1+inflation_rate/100+subscriber1_bill_credit_rate_escal/100)^AF$2),0)</f>
        <v>0</v>
      </c>
      <c r="AH177" s="204">
        <f>IF(AH$2&lt;=analysis_period,IF(subscriber1_bill_credit_rate="n/a",Inputs!AI$196,subscriber1_bill_credit_rate*(1+inflation_rate/100+subscriber1_bill_credit_rate_escal/100)^AG$2),0)</f>
        <v>0</v>
      </c>
      <c r="AI177" s="204">
        <f>IF(AI$2&lt;=analysis_period,IF(subscriber1_bill_credit_rate="n/a",Inputs!AJ$196,subscriber1_bill_credit_rate*(1+inflation_rate/100+subscriber1_bill_credit_rate_escal/100)^AH$2),0)</f>
        <v>0</v>
      </c>
      <c r="AJ177" s="204">
        <f>IF(AJ$2&lt;=analysis_period,IF(subscriber1_bill_credit_rate="n/a",Inputs!AK$196,subscriber1_bill_credit_rate*(1+inflation_rate/100+subscriber1_bill_credit_rate_escal/100)^AI$2),0)</f>
        <v>0</v>
      </c>
      <c r="AK177" s="204">
        <f>IF(AK$2&lt;=analysis_period,IF(subscriber1_bill_credit_rate="n/a",Inputs!AL$196,subscriber1_bill_credit_rate*(1+inflation_rate/100+subscriber1_bill_credit_rate_escal/100)^AJ$2),0)</f>
        <v>0</v>
      </c>
      <c r="AL177" s="204">
        <f>IF(AL$2&lt;=analysis_period,IF(subscriber1_bill_credit_rate="n/a",Inputs!AM$196,subscriber1_bill_credit_rate*(1+inflation_rate/100+subscriber1_bill_credit_rate_escal/100)^AK$2),0)</f>
        <v>0</v>
      </c>
      <c r="AM177" s="204">
        <f>IF(AM$2&lt;=analysis_period,IF(subscriber1_bill_credit_rate="n/a",Inputs!AN$196,subscriber1_bill_credit_rate*(1+inflation_rate/100+subscriber1_bill_credit_rate_escal/100)^AL$2),0)</f>
        <v>0</v>
      </c>
      <c r="AN177" s="204">
        <f>IF(AN$2&lt;=analysis_period,IF(subscriber1_bill_credit_rate="n/a",Inputs!AO$196,subscriber1_bill_credit_rate*(1+inflation_rate/100+subscriber1_bill_credit_rate_escal/100)^AM$2),0)</f>
        <v>0</v>
      </c>
      <c r="AO177" s="204">
        <f>IF(AO$2&lt;=analysis_period,IF(subscriber1_bill_credit_rate="n/a",Inputs!AP$196,subscriber1_bill_credit_rate*(1+inflation_rate/100+subscriber1_bill_credit_rate_escal/100)^AN$2),0)</f>
        <v>0</v>
      </c>
      <c r="AP177" s="204">
        <f>IF(AP$2&lt;=analysis_period,IF(subscriber1_bill_credit_rate="n/a",Inputs!AQ$196,subscriber1_bill_credit_rate*(1+inflation_rate/100+subscriber1_bill_credit_rate_escal/100)^AO$2),0)</f>
        <v>0</v>
      </c>
    </row>
    <row r="178" spans="1:42" x14ac:dyDescent="0.2">
      <c r="A178" s="89" t="str">
        <f>subscriber2_name</f>
        <v>General</v>
      </c>
      <c r="B178" s="122"/>
      <c r="C178" s="204">
        <f>IF(C$2&lt;=analysis_period,IF(subscriber2_bill_credit_rate="n/a",Inputs!D$197,subscriber2_bill_credit_rate*(1+inflation_rate/100+subscriber2_bill_credit_rate_escal/100)^B$2),0)</f>
        <v>0</v>
      </c>
      <c r="D178" s="204">
        <f>IF(D$2&lt;=analysis_period,IF(subscriber2_bill_credit_rate="n/a",Inputs!E$197,subscriber2_bill_credit_rate*(1+inflation_rate/100+subscriber2_bill_credit_rate_escal/100)^C$2),0)</f>
        <v>0</v>
      </c>
      <c r="E178" s="204">
        <f>IF(E$2&lt;=analysis_period,IF(subscriber2_bill_credit_rate="n/a",Inputs!F$197,subscriber2_bill_credit_rate*(1+inflation_rate/100+subscriber2_bill_credit_rate_escal/100)^D$2),0)</f>
        <v>0</v>
      </c>
      <c r="F178" s="204">
        <f>IF(F$2&lt;=analysis_period,IF(subscriber2_bill_credit_rate="n/a",Inputs!G$197,subscriber2_bill_credit_rate*(1+inflation_rate/100+subscriber2_bill_credit_rate_escal/100)^E$2),0)</f>
        <v>0</v>
      </c>
      <c r="G178" s="204">
        <f>IF(G$2&lt;=analysis_period,IF(subscriber2_bill_credit_rate="n/a",Inputs!H$197,subscriber2_bill_credit_rate*(1+inflation_rate/100+subscriber2_bill_credit_rate_escal/100)^F$2),0)</f>
        <v>0</v>
      </c>
      <c r="H178" s="204">
        <f>IF(H$2&lt;=analysis_period,IF(subscriber2_bill_credit_rate="n/a",Inputs!I$197,subscriber2_bill_credit_rate*(1+inflation_rate/100+subscriber2_bill_credit_rate_escal/100)^G$2),0)</f>
        <v>0</v>
      </c>
      <c r="I178" s="204">
        <f>IF(I$2&lt;=analysis_period,IF(subscriber2_bill_credit_rate="n/a",Inputs!J$197,subscriber2_bill_credit_rate*(1+inflation_rate/100+subscriber2_bill_credit_rate_escal/100)^H$2),0)</f>
        <v>0</v>
      </c>
      <c r="J178" s="204">
        <f>IF(J$2&lt;=analysis_period,IF(subscriber2_bill_credit_rate="n/a",Inputs!K$197,subscriber2_bill_credit_rate*(1+inflation_rate/100+subscriber2_bill_credit_rate_escal/100)^I$2),0)</f>
        <v>0</v>
      </c>
      <c r="K178" s="204">
        <f>IF(K$2&lt;=analysis_period,IF(subscriber2_bill_credit_rate="n/a",Inputs!L$197,subscriber2_bill_credit_rate*(1+inflation_rate/100+subscriber2_bill_credit_rate_escal/100)^J$2),0)</f>
        <v>0</v>
      </c>
      <c r="L178" s="204">
        <f>IF(L$2&lt;=analysis_period,IF(subscriber2_bill_credit_rate="n/a",Inputs!M$197,subscriber2_bill_credit_rate*(1+inflation_rate/100+subscriber2_bill_credit_rate_escal/100)^K$2),0)</f>
        <v>0</v>
      </c>
      <c r="M178" s="204">
        <f>IF(M$2&lt;=analysis_period,IF(subscriber2_bill_credit_rate="n/a",Inputs!N$197,subscriber2_bill_credit_rate*(1+inflation_rate/100+subscriber2_bill_credit_rate_escal/100)^L$2),0)</f>
        <v>0</v>
      </c>
      <c r="N178" s="204">
        <f>IF(N$2&lt;=analysis_period,IF(subscriber2_bill_credit_rate="n/a",Inputs!O$197,subscriber2_bill_credit_rate*(1+inflation_rate/100+subscriber2_bill_credit_rate_escal/100)^M$2),0)</f>
        <v>0</v>
      </c>
      <c r="O178" s="204">
        <f>IF(O$2&lt;=analysis_period,IF(subscriber2_bill_credit_rate="n/a",Inputs!P$197,subscriber2_bill_credit_rate*(1+inflation_rate/100+subscriber2_bill_credit_rate_escal/100)^N$2),0)</f>
        <v>0</v>
      </c>
      <c r="P178" s="204">
        <f>IF(P$2&lt;=analysis_period,IF(subscriber2_bill_credit_rate="n/a",Inputs!Q$197,subscriber2_bill_credit_rate*(1+inflation_rate/100+subscriber2_bill_credit_rate_escal/100)^O$2),0)</f>
        <v>0</v>
      </c>
      <c r="Q178" s="204">
        <f>IF(Q$2&lt;=analysis_period,IF(subscriber2_bill_credit_rate="n/a",Inputs!R$197,subscriber2_bill_credit_rate*(1+inflation_rate/100+subscriber2_bill_credit_rate_escal/100)^P$2),0)</f>
        <v>0</v>
      </c>
      <c r="R178" s="204">
        <f>IF(R$2&lt;=analysis_period,IF(subscriber2_bill_credit_rate="n/a",Inputs!S$197,subscriber2_bill_credit_rate*(1+inflation_rate/100+subscriber2_bill_credit_rate_escal/100)^Q$2),0)</f>
        <v>0</v>
      </c>
      <c r="S178" s="204">
        <f>IF(S$2&lt;=analysis_period,IF(subscriber2_bill_credit_rate="n/a",Inputs!T$197,subscriber2_bill_credit_rate*(1+inflation_rate/100+subscriber2_bill_credit_rate_escal/100)^R$2),0)</f>
        <v>0</v>
      </c>
      <c r="T178" s="204">
        <f>IF(T$2&lt;=analysis_period,IF(subscriber2_bill_credit_rate="n/a",Inputs!U$197,subscriber2_bill_credit_rate*(1+inflation_rate/100+subscriber2_bill_credit_rate_escal/100)^S$2),0)</f>
        <v>0</v>
      </c>
      <c r="U178" s="204">
        <f>IF(U$2&lt;=analysis_period,IF(subscriber2_bill_credit_rate="n/a",Inputs!V$197,subscriber2_bill_credit_rate*(1+inflation_rate/100+subscriber2_bill_credit_rate_escal/100)^T$2),0)</f>
        <v>0</v>
      </c>
      <c r="V178" s="204">
        <f>IF(V$2&lt;=analysis_period,IF(subscriber2_bill_credit_rate="n/a",Inputs!W$197,subscriber2_bill_credit_rate*(1+inflation_rate/100+subscriber2_bill_credit_rate_escal/100)^U$2),0)</f>
        <v>0</v>
      </c>
      <c r="W178" s="204">
        <f>IF(W$2&lt;=analysis_period,IF(subscriber2_bill_credit_rate="n/a",Inputs!X$197,subscriber2_bill_credit_rate*(1+inflation_rate/100+subscriber2_bill_credit_rate_escal/100)^V$2),0)</f>
        <v>0</v>
      </c>
      <c r="X178" s="204">
        <f>IF(X$2&lt;=analysis_period,IF(subscriber2_bill_credit_rate="n/a",Inputs!Y$197,subscriber2_bill_credit_rate*(1+inflation_rate/100+subscriber2_bill_credit_rate_escal/100)^W$2),0)</f>
        <v>0</v>
      </c>
      <c r="Y178" s="204">
        <f>IF(Y$2&lt;=analysis_period,IF(subscriber2_bill_credit_rate="n/a",Inputs!Z$197,subscriber2_bill_credit_rate*(1+inflation_rate/100+subscriber2_bill_credit_rate_escal/100)^X$2),0)</f>
        <v>0</v>
      </c>
      <c r="Z178" s="204">
        <f>IF(Z$2&lt;=analysis_period,IF(subscriber2_bill_credit_rate="n/a",Inputs!AA$197,subscriber2_bill_credit_rate*(1+inflation_rate/100+subscriber2_bill_credit_rate_escal/100)^Y$2),0)</f>
        <v>0</v>
      </c>
      <c r="AA178" s="204">
        <f>IF(AA$2&lt;=analysis_period,IF(subscriber2_bill_credit_rate="n/a",Inputs!AB$197,subscriber2_bill_credit_rate*(1+inflation_rate/100+subscriber2_bill_credit_rate_escal/100)^Z$2),0)</f>
        <v>0</v>
      </c>
      <c r="AB178" s="204">
        <f>IF(AB$2&lt;=analysis_period,IF(subscriber2_bill_credit_rate="n/a",Inputs!AC$197,subscriber2_bill_credit_rate*(1+inflation_rate/100+subscriber2_bill_credit_rate_escal/100)^AA$2),0)</f>
        <v>0</v>
      </c>
      <c r="AC178" s="204">
        <f>IF(AC$2&lt;=analysis_period,IF(subscriber2_bill_credit_rate="n/a",Inputs!AD$197,subscriber2_bill_credit_rate*(1+inflation_rate/100+subscriber2_bill_credit_rate_escal/100)^AB$2),0)</f>
        <v>0</v>
      </c>
      <c r="AD178" s="204">
        <f>IF(AD$2&lt;=analysis_period,IF(subscriber2_bill_credit_rate="n/a",Inputs!AE$197,subscriber2_bill_credit_rate*(1+inflation_rate/100+subscriber2_bill_credit_rate_escal/100)^AC$2),0)</f>
        <v>0</v>
      </c>
      <c r="AE178" s="204">
        <f>IF(AE$2&lt;=analysis_period,IF(subscriber2_bill_credit_rate="n/a",Inputs!AF$197,subscriber2_bill_credit_rate*(1+inflation_rate/100+subscriber2_bill_credit_rate_escal/100)^AD$2),0)</f>
        <v>0</v>
      </c>
      <c r="AF178" s="204">
        <f>IF(AF$2&lt;=analysis_period,IF(subscriber2_bill_credit_rate="n/a",Inputs!AG$197,subscriber2_bill_credit_rate*(1+inflation_rate/100+subscriber2_bill_credit_rate_escal/100)^AE$2),0)</f>
        <v>0</v>
      </c>
      <c r="AG178" s="204">
        <f>IF(AG$2&lt;=analysis_period,IF(subscriber2_bill_credit_rate="n/a",Inputs!AH$197,subscriber2_bill_credit_rate*(1+inflation_rate/100+subscriber2_bill_credit_rate_escal/100)^AF$2),0)</f>
        <v>0</v>
      </c>
      <c r="AH178" s="204">
        <f>IF(AH$2&lt;=analysis_period,IF(subscriber2_bill_credit_rate="n/a",Inputs!AI$197,subscriber2_bill_credit_rate*(1+inflation_rate/100+subscriber2_bill_credit_rate_escal/100)^AG$2),0)</f>
        <v>0</v>
      </c>
      <c r="AI178" s="204">
        <f>IF(AI$2&lt;=analysis_period,IF(subscriber2_bill_credit_rate="n/a",Inputs!AJ$197,subscriber2_bill_credit_rate*(1+inflation_rate/100+subscriber2_bill_credit_rate_escal/100)^AH$2),0)</f>
        <v>0</v>
      </c>
      <c r="AJ178" s="204">
        <f>IF(AJ$2&lt;=analysis_period,IF(subscriber2_bill_credit_rate="n/a",Inputs!AK$197,subscriber2_bill_credit_rate*(1+inflation_rate/100+subscriber2_bill_credit_rate_escal/100)^AI$2),0)</f>
        <v>0</v>
      </c>
      <c r="AK178" s="204">
        <f>IF(AK$2&lt;=analysis_period,IF(subscriber2_bill_credit_rate="n/a",Inputs!AL$197,subscriber2_bill_credit_rate*(1+inflation_rate/100+subscriber2_bill_credit_rate_escal/100)^AJ$2),0)</f>
        <v>0</v>
      </c>
      <c r="AL178" s="204">
        <f>IF(AL$2&lt;=analysis_period,IF(subscriber2_bill_credit_rate="n/a",Inputs!AM$197,subscriber2_bill_credit_rate*(1+inflation_rate/100+subscriber2_bill_credit_rate_escal/100)^AK$2),0)</f>
        <v>0</v>
      </c>
      <c r="AM178" s="204">
        <f>IF(AM$2&lt;=analysis_period,IF(subscriber2_bill_credit_rate="n/a",Inputs!AN$197,subscriber2_bill_credit_rate*(1+inflation_rate/100+subscriber2_bill_credit_rate_escal/100)^AL$2),0)</f>
        <v>0</v>
      </c>
      <c r="AN178" s="204">
        <f>IF(AN$2&lt;=analysis_period,IF(subscriber2_bill_credit_rate="n/a",Inputs!AO$197,subscriber2_bill_credit_rate*(1+inflation_rate/100+subscriber2_bill_credit_rate_escal/100)^AM$2),0)</f>
        <v>0</v>
      </c>
      <c r="AO178" s="204">
        <f>IF(AO$2&lt;=analysis_period,IF(subscriber2_bill_credit_rate="n/a",Inputs!AP$197,subscriber2_bill_credit_rate*(1+inflation_rate/100+subscriber2_bill_credit_rate_escal/100)^AN$2),0)</f>
        <v>0</v>
      </c>
      <c r="AP178" s="204">
        <f>IF(AP$2&lt;=analysis_period,IF(subscriber2_bill_credit_rate="n/a",Inputs!AQ$197,subscriber2_bill_credit_rate*(1+inflation_rate/100+subscriber2_bill_credit_rate_escal/100)^AO$2),0)</f>
        <v>0</v>
      </c>
    </row>
    <row r="179" spans="1:42" x14ac:dyDescent="0.2">
      <c r="A179" s="89" t="str">
        <f>subscriber3_name</f>
        <v>Subscriber Class 3</v>
      </c>
      <c r="B179" s="122"/>
      <c r="C179" s="204">
        <f>IF(C$2&lt;=analysis_period,IF(subscriber3_bill_credit_rate="n/a",Inputs!D$198,subscriber3_bill_credit_rate*(1+inflation_rate/100+subscriber3_bill_credit_rate_escal/100)^B$2),0)</f>
        <v>0</v>
      </c>
      <c r="D179" s="204">
        <f>IF(D$2&lt;=analysis_period,IF(subscriber3_bill_credit_rate="n/a",Inputs!E$198,subscriber3_bill_credit_rate*(1+inflation_rate/100+subscriber3_bill_credit_rate_escal/100)^C$2),0)</f>
        <v>0</v>
      </c>
      <c r="E179" s="204">
        <f>IF(E$2&lt;=analysis_period,IF(subscriber3_bill_credit_rate="n/a",Inputs!F$198,subscriber3_bill_credit_rate*(1+inflation_rate/100+subscriber3_bill_credit_rate_escal/100)^D$2),0)</f>
        <v>0</v>
      </c>
      <c r="F179" s="204">
        <f>IF(F$2&lt;=analysis_period,IF(subscriber3_bill_credit_rate="n/a",Inputs!G$198,subscriber3_bill_credit_rate*(1+inflation_rate/100+subscriber3_bill_credit_rate_escal/100)^E$2),0)</f>
        <v>0</v>
      </c>
      <c r="G179" s="204">
        <f>IF(G$2&lt;=analysis_period,IF(subscriber3_bill_credit_rate="n/a",Inputs!H$198,subscriber3_bill_credit_rate*(1+inflation_rate/100+subscriber3_bill_credit_rate_escal/100)^F$2),0)</f>
        <v>0</v>
      </c>
      <c r="H179" s="204">
        <f>IF(H$2&lt;=analysis_period,IF(subscriber3_bill_credit_rate="n/a",Inputs!I$198,subscriber3_bill_credit_rate*(1+inflation_rate/100+subscriber3_bill_credit_rate_escal/100)^G$2),0)</f>
        <v>0</v>
      </c>
      <c r="I179" s="204">
        <f>IF(I$2&lt;=analysis_period,IF(subscriber3_bill_credit_rate="n/a",Inputs!J$198,subscriber3_bill_credit_rate*(1+inflation_rate/100+subscriber3_bill_credit_rate_escal/100)^H$2),0)</f>
        <v>0</v>
      </c>
      <c r="J179" s="204">
        <f>IF(J$2&lt;=analysis_period,IF(subscriber3_bill_credit_rate="n/a",Inputs!K$198,subscriber3_bill_credit_rate*(1+inflation_rate/100+subscriber3_bill_credit_rate_escal/100)^I$2),0)</f>
        <v>0</v>
      </c>
      <c r="K179" s="204">
        <f>IF(K$2&lt;=analysis_period,IF(subscriber3_bill_credit_rate="n/a",Inputs!L$198,subscriber3_bill_credit_rate*(1+inflation_rate/100+subscriber3_bill_credit_rate_escal/100)^J$2),0)</f>
        <v>0</v>
      </c>
      <c r="L179" s="204">
        <f>IF(L$2&lt;=analysis_period,IF(subscriber3_bill_credit_rate="n/a",Inputs!M$198,subscriber3_bill_credit_rate*(1+inflation_rate/100+subscriber3_bill_credit_rate_escal/100)^K$2),0)</f>
        <v>0</v>
      </c>
      <c r="M179" s="204">
        <f>IF(M$2&lt;=analysis_period,IF(subscriber3_bill_credit_rate="n/a",Inputs!N$198,subscriber3_bill_credit_rate*(1+inflation_rate/100+subscriber3_bill_credit_rate_escal/100)^L$2),0)</f>
        <v>0</v>
      </c>
      <c r="N179" s="204">
        <f>IF(N$2&lt;=analysis_period,IF(subscriber3_bill_credit_rate="n/a",Inputs!O$198,subscriber3_bill_credit_rate*(1+inflation_rate/100+subscriber3_bill_credit_rate_escal/100)^M$2),0)</f>
        <v>0</v>
      </c>
      <c r="O179" s="204">
        <f>IF(O$2&lt;=analysis_period,IF(subscriber3_bill_credit_rate="n/a",Inputs!P$198,subscriber3_bill_credit_rate*(1+inflation_rate/100+subscriber3_bill_credit_rate_escal/100)^N$2),0)</f>
        <v>0</v>
      </c>
      <c r="P179" s="204">
        <f>IF(P$2&lt;=analysis_period,IF(subscriber3_bill_credit_rate="n/a",Inputs!Q$198,subscriber3_bill_credit_rate*(1+inflation_rate/100+subscriber3_bill_credit_rate_escal/100)^O$2),0)</f>
        <v>0</v>
      </c>
      <c r="Q179" s="204">
        <f>IF(Q$2&lt;=analysis_period,IF(subscriber3_bill_credit_rate="n/a",Inputs!R$198,subscriber3_bill_credit_rate*(1+inflation_rate/100+subscriber3_bill_credit_rate_escal/100)^P$2),0)</f>
        <v>0</v>
      </c>
      <c r="R179" s="204">
        <f>IF(R$2&lt;=analysis_period,IF(subscriber3_bill_credit_rate="n/a",Inputs!S$198,subscriber3_bill_credit_rate*(1+inflation_rate/100+subscriber3_bill_credit_rate_escal/100)^Q$2),0)</f>
        <v>0</v>
      </c>
      <c r="S179" s="204">
        <f>IF(S$2&lt;=analysis_period,IF(subscriber3_bill_credit_rate="n/a",Inputs!T$198,subscriber3_bill_credit_rate*(1+inflation_rate/100+subscriber3_bill_credit_rate_escal/100)^R$2),0)</f>
        <v>0</v>
      </c>
      <c r="T179" s="204">
        <f>IF(T$2&lt;=analysis_period,IF(subscriber3_bill_credit_rate="n/a",Inputs!U$198,subscriber3_bill_credit_rate*(1+inflation_rate/100+subscriber3_bill_credit_rate_escal/100)^S$2),0)</f>
        <v>0</v>
      </c>
      <c r="U179" s="204">
        <f>IF(U$2&lt;=analysis_period,IF(subscriber3_bill_credit_rate="n/a",Inputs!V$198,subscriber3_bill_credit_rate*(1+inflation_rate/100+subscriber3_bill_credit_rate_escal/100)^T$2),0)</f>
        <v>0</v>
      </c>
      <c r="V179" s="204">
        <f>IF(V$2&lt;=analysis_period,IF(subscriber3_bill_credit_rate="n/a",Inputs!W$198,subscriber3_bill_credit_rate*(1+inflation_rate/100+subscriber3_bill_credit_rate_escal/100)^U$2),0)</f>
        <v>0</v>
      </c>
      <c r="W179" s="204">
        <f>IF(W$2&lt;=analysis_period,IF(subscriber3_bill_credit_rate="n/a",Inputs!X$198,subscriber3_bill_credit_rate*(1+inflation_rate/100+subscriber3_bill_credit_rate_escal/100)^V$2),0)</f>
        <v>0</v>
      </c>
      <c r="X179" s="204">
        <f>IF(X$2&lt;=analysis_period,IF(subscriber3_bill_credit_rate="n/a",Inputs!Y$198,subscriber3_bill_credit_rate*(1+inflation_rate/100+subscriber3_bill_credit_rate_escal/100)^W$2),0)</f>
        <v>0</v>
      </c>
      <c r="Y179" s="204">
        <f>IF(Y$2&lt;=analysis_period,IF(subscriber3_bill_credit_rate="n/a",Inputs!Z$198,subscriber3_bill_credit_rate*(1+inflation_rate/100+subscriber3_bill_credit_rate_escal/100)^X$2),0)</f>
        <v>0</v>
      </c>
      <c r="Z179" s="204">
        <f>IF(Z$2&lt;=analysis_period,IF(subscriber3_bill_credit_rate="n/a",Inputs!AA$198,subscriber3_bill_credit_rate*(1+inflation_rate/100+subscriber3_bill_credit_rate_escal/100)^Y$2),0)</f>
        <v>0</v>
      </c>
      <c r="AA179" s="204">
        <f>IF(AA$2&lt;=analysis_period,IF(subscriber3_bill_credit_rate="n/a",Inputs!AB$198,subscriber3_bill_credit_rate*(1+inflation_rate/100+subscriber3_bill_credit_rate_escal/100)^Z$2),0)</f>
        <v>0</v>
      </c>
      <c r="AB179" s="204">
        <f>IF(AB$2&lt;=analysis_period,IF(subscriber3_bill_credit_rate="n/a",Inputs!AC$198,subscriber3_bill_credit_rate*(1+inflation_rate/100+subscriber3_bill_credit_rate_escal/100)^AA$2),0)</f>
        <v>0</v>
      </c>
      <c r="AC179" s="204">
        <f>IF(AC$2&lt;=analysis_period,IF(subscriber3_bill_credit_rate="n/a",Inputs!AD$198,subscriber3_bill_credit_rate*(1+inflation_rate/100+subscriber3_bill_credit_rate_escal/100)^AB$2),0)</f>
        <v>0</v>
      </c>
      <c r="AD179" s="204">
        <f>IF(AD$2&lt;=analysis_period,IF(subscriber3_bill_credit_rate="n/a",Inputs!AE$198,subscriber3_bill_credit_rate*(1+inflation_rate/100+subscriber3_bill_credit_rate_escal/100)^AC$2),0)</f>
        <v>0</v>
      </c>
      <c r="AE179" s="204">
        <f>IF(AE$2&lt;=analysis_period,IF(subscriber3_bill_credit_rate="n/a",Inputs!AF$198,subscriber3_bill_credit_rate*(1+inflation_rate/100+subscriber3_bill_credit_rate_escal/100)^AD$2),0)</f>
        <v>0</v>
      </c>
      <c r="AF179" s="204">
        <f>IF(AF$2&lt;=analysis_period,IF(subscriber3_bill_credit_rate="n/a",Inputs!AG$198,subscriber3_bill_credit_rate*(1+inflation_rate/100+subscriber3_bill_credit_rate_escal/100)^AE$2),0)</f>
        <v>0</v>
      </c>
      <c r="AG179" s="204">
        <f>IF(AG$2&lt;=analysis_period,IF(subscriber3_bill_credit_rate="n/a",Inputs!AH$198,subscriber3_bill_credit_rate*(1+inflation_rate/100+subscriber3_bill_credit_rate_escal/100)^AF$2),0)</f>
        <v>0</v>
      </c>
      <c r="AH179" s="204">
        <f>IF(AH$2&lt;=analysis_period,IF(subscriber3_bill_credit_rate="n/a",Inputs!AI$198,subscriber3_bill_credit_rate*(1+inflation_rate/100+subscriber3_bill_credit_rate_escal/100)^AG$2),0)</f>
        <v>0</v>
      </c>
      <c r="AI179" s="204">
        <f>IF(AI$2&lt;=analysis_period,IF(subscriber3_bill_credit_rate="n/a",Inputs!AJ$198,subscriber3_bill_credit_rate*(1+inflation_rate/100+subscriber3_bill_credit_rate_escal/100)^AH$2),0)</f>
        <v>0</v>
      </c>
      <c r="AJ179" s="204">
        <f>IF(AJ$2&lt;=analysis_period,IF(subscriber3_bill_credit_rate="n/a",Inputs!AK$198,subscriber3_bill_credit_rate*(1+inflation_rate/100+subscriber3_bill_credit_rate_escal/100)^AI$2),0)</f>
        <v>0</v>
      </c>
      <c r="AK179" s="204">
        <f>IF(AK$2&lt;=analysis_period,IF(subscriber3_bill_credit_rate="n/a",Inputs!AL$198,subscriber3_bill_credit_rate*(1+inflation_rate/100+subscriber3_bill_credit_rate_escal/100)^AJ$2),0)</f>
        <v>0</v>
      </c>
      <c r="AL179" s="204">
        <f>IF(AL$2&lt;=analysis_period,IF(subscriber3_bill_credit_rate="n/a",Inputs!AM$198,subscriber3_bill_credit_rate*(1+inflation_rate/100+subscriber3_bill_credit_rate_escal/100)^AK$2),0)</f>
        <v>0</v>
      </c>
      <c r="AM179" s="204">
        <f>IF(AM$2&lt;=analysis_period,IF(subscriber3_bill_credit_rate="n/a",Inputs!AN$198,subscriber3_bill_credit_rate*(1+inflation_rate/100+subscriber3_bill_credit_rate_escal/100)^AL$2),0)</f>
        <v>0</v>
      </c>
      <c r="AN179" s="204">
        <f>IF(AN$2&lt;=analysis_period,IF(subscriber3_bill_credit_rate="n/a",Inputs!AO$198,subscriber3_bill_credit_rate*(1+inflation_rate/100+subscriber3_bill_credit_rate_escal/100)^AM$2),0)</f>
        <v>0</v>
      </c>
      <c r="AO179" s="204">
        <f>IF(AO$2&lt;=analysis_period,IF(subscriber3_bill_credit_rate="n/a",Inputs!AP$198,subscriber3_bill_credit_rate*(1+inflation_rate/100+subscriber3_bill_credit_rate_escal/100)^AN$2),0)</f>
        <v>0</v>
      </c>
      <c r="AP179" s="204">
        <f>IF(AP$2&lt;=analysis_period,IF(subscriber3_bill_credit_rate="n/a",Inputs!AQ$198,subscriber3_bill_credit_rate*(1+inflation_rate/100+subscriber3_bill_credit_rate_escal/100)^AO$2),0)</f>
        <v>0</v>
      </c>
    </row>
    <row r="180" spans="1:42" x14ac:dyDescent="0.2">
      <c r="A180" s="89" t="str">
        <f>subscriber4_name</f>
        <v>Subscriber Class 4</v>
      </c>
      <c r="B180" s="122"/>
      <c r="C180" s="204">
        <f>IF(C$2&lt;=analysis_period,IF(subscriber4_bill_credit_rate="n/a",Inputs!D$199,subscriber4_bill_credit_rate*(1+inflation_rate/100+subscriber4_bill_credit_rate_escal/100)^B$2),0)</f>
        <v>0</v>
      </c>
      <c r="D180" s="204">
        <f>IF(D$2&lt;=analysis_period,IF(subscriber4_bill_credit_rate="n/a",Inputs!E$199,subscriber4_bill_credit_rate*(1+inflation_rate/100+subscriber4_bill_credit_rate_escal/100)^C$2),0)</f>
        <v>0</v>
      </c>
      <c r="E180" s="204">
        <f>IF(E$2&lt;=analysis_period,IF(subscriber4_bill_credit_rate="n/a",Inputs!F$199,subscriber4_bill_credit_rate*(1+inflation_rate/100+subscriber4_bill_credit_rate_escal/100)^D$2),0)</f>
        <v>0</v>
      </c>
      <c r="F180" s="204">
        <f>IF(F$2&lt;=analysis_period,IF(subscriber4_bill_credit_rate="n/a",Inputs!G$199,subscriber4_bill_credit_rate*(1+inflation_rate/100+subscriber4_bill_credit_rate_escal/100)^E$2),0)</f>
        <v>0</v>
      </c>
      <c r="G180" s="204">
        <f>IF(G$2&lt;=analysis_period,IF(subscriber4_bill_credit_rate="n/a",Inputs!H$199,subscriber4_bill_credit_rate*(1+inflation_rate/100+subscriber4_bill_credit_rate_escal/100)^F$2),0)</f>
        <v>0</v>
      </c>
      <c r="H180" s="204">
        <f>IF(H$2&lt;=analysis_period,IF(subscriber4_bill_credit_rate="n/a",Inputs!I$199,subscriber4_bill_credit_rate*(1+inflation_rate/100+subscriber4_bill_credit_rate_escal/100)^G$2),0)</f>
        <v>0</v>
      </c>
      <c r="I180" s="204">
        <f>IF(I$2&lt;=analysis_period,IF(subscriber4_bill_credit_rate="n/a",Inputs!J$199,subscriber4_bill_credit_rate*(1+inflation_rate/100+subscriber4_bill_credit_rate_escal/100)^H$2),0)</f>
        <v>0</v>
      </c>
      <c r="J180" s="204">
        <f>IF(J$2&lt;=analysis_period,IF(subscriber4_bill_credit_rate="n/a",Inputs!K$199,subscriber4_bill_credit_rate*(1+inflation_rate/100+subscriber4_bill_credit_rate_escal/100)^I$2),0)</f>
        <v>0</v>
      </c>
      <c r="K180" s="204">
        <f>IF(K$2&lt;=analysis_period,IF(subscriber4_bill_credit_rate="n/a",Inputs!L$199,subscriber4_bill_credit_rate*(1+inflation_rate/100+subscriber4_bill_credit_rate_escal/100)^J$2),0)</f>
        <v>0</v>
      </c>
      <c r="L180" s="204">
        <f>IF(L$2&lt;=analysis_period,IF(subscriber4_bill_credit_rate="n/a",Inputs!M$199,subscriber4_bill_credit_rate*(1+inflation_rate/100+subscriber4_bill_credit_rate_escal/100)^K$2),0)</f>
        <v>0</v>
      </c>
      <c r="M180" s="204">
        <f>IF(M$2&lt;=analysis_period,IF(subscriber4_bill_credit_rate="n/a",Inputs!N$199,subscriber4_bill_credit_rate*(1+inflation_rate/100+subscriber4_bill_credit_rate_escal/100)^L$2),0)</f>
        <v>0</v>
      </c>
      <c r="N180" s="204">
        <f>IF(N$2&lt;=analysis_period,IF(subscriber4_bill_credit_rate="n/a",Inputs!O$199,subscriber4_bill_credit_rate*(1+inflation_rate/100+subscriber4_bill_credit_rate_escal/100)^M$2),0)</f>
        <v>0</v>
      </c>
      <c r="O180" s="204">
        <f>IF(O$2&lt;=analysis_period,IF(subscriber4_bill_credit_rate="n/a",Inputs!P$199,subscriber4_bill_credit_rate*(1+inflation_rate/100+subscriber4_bill_credit_rate_escal/100)^N$2),0)</f>
        <v>0</v>
      </c>
      <c r="P180" s="204">
        <f>IF(P$2&lt;=analysis_period,IF(subscriber4_bill_credit_rate="n/a",Inputs!Q$199,subscriber4_bill_credit_rate*(1+inflation_rate/100+subscriber4_bill_credit_rate_escal/100)^O$2),0)</f>
        <v>0</v>
      </c>
      <c r="Q180" s="204">
        <f>IF(Q$2&lt;=analysis_period,IF(subscriber4_bill_credit_rate="n/a",Inputs!R$199,subscriber4_bill_credit_rate*(1+inflation_rate/100+subscriber4_bill_credit_rate_escal/100)^P$2),0)</f>
        <v>0</v>
      </c>
      <c r="R180" s="204">
        <f>IF(R$2&lt;=analysis_period,IF(subscriber4_bill_credit_rate="n/a",Inputs!S$199,subscriber4_bill_credit_rate*(1+inflation_rate/100+subscriber4_bill_credit_rate_escal/100)^Q$2),0)</f>
        <v>0</v>
      </c>
      <c r="S180" s="204">
        <f>IF(S$2&lt;=analysis_period,IF(subscriber4_bill_credit_rate="n/a",Inputs!T$199,subscriber4_bill_credit_rate*(1+inflation_rate/100+subscriber4_bill_credit_rate_escal/100)^R$2),0)</f>
        <v>0</v>
      </c>
      <c r="T180" s="204">
        <f>IF(T$2&lt;=analysis_period,IF(subscriber4_bill_credit_rate="n/a",Inputs!U$199,subscriber4_bill_credit_rate*(1+inflation_rate/100+subscriber4_bill_credit_rate_escal/100)^S$2),0)</f>
        <v>0</v>
      </c>
      <c r="U180" s="204">
        <f>IF(U$2&lt;=analysis_period,IF(subscriber4_bill_credit_rate="n/a",Inputs!V$199,subscriber4_bill_credit_rate*(1+inflation_rate/100+subscriber4_bill_credit_rate_escal/100)^T$2),0)</f>
        <v>0</v>
      </c>
      <c r="V180" s="204">
        <f>IF(V$2&lt;=analysis_period,IF(subscriber4_bill_credit_rate="n/a",Inputs!W$199,subscriber4_bill_credit_rate*(1+inflation_rate/100+subscriber4_bill_credit_rate_escal/100)^U$2),0)</f>
        <v>0</v>
      </c>
      <c r="W180" s="204">
        <f>IF(W$2&lt;=analysis_period,IF(subscriber4_bill_credit_rate="n/a",Inputs!X$199,subscriber4_bill_credit_rate*(1+inflation_rate/100+subscriber4_bill_credit_rate_escal/100)^V$2),0)</f>
        <v>0</v>
      </c>
      <c r="X180" s="204">
        <f>IF(X$2&lt;=analysis_period,IF(subscriber4_bill_credit_rate="n/a",Inputs!Y$199,subscriber4_bill_credit_rate*(1+inflation_rate/100+subscriber4_bill_credit_rate_escal/100)^W$2),0)</f>
        <v>0</v>
      </c>
      <c r="Y180" s="204">
        <f>IF(Y$2&lt;=analysis_period,IF(subscriber4_bill_credit_rate="n/a",Inputs!Z$199,subscriber4_bill_credit_rate*(1+inflation_rate/100+subscriber4_bill_credit_rate_escal/100)^X$2),0)</f>
        <v>0</v>
      </c>
      <c r="Z180" s="204">
        <f>IF(Z$2&lt;=analysis_period,IF(subscriber4_bill_credit_rate="n/a",Inputs!AA$199,subscriber4_bill_credit_rate*(1+inflation_rate/100+subscriber4_bill_credit_rate_escal/100)^Y$2),0)</f>
        <v>0</v>
      </c>
      <c r="AA180" s="204">
        <f>IF(AA$2&lt;=analysis_period,IF(subscriber4_bill_credit_rate="n/a",Inputs!AB$199,subscriber4_bill_credit_rate*(1+inflation_rate/100+subscriber4_bill_credit_rate_escal/100)^Z$2),0)</f>
        <v>0</v>
      </c>
      <c r="AB180" s="204">
        <f>IF(AB$2&lt;=analysis_period,IF(subscriber4_bill_credit_rate="n/a",Inputs!AC$199,subscriber4_bill_credit_rate*(1+inflation_rate/100+subscriber4_bill_credit_rate_escal/100)^AA$2),0)</f>
        <v>0</v>
      </c>
      <c r="AC180" s="204">
        <f>IF(AC$2&lt;=analysis_period,IF(subscriber4_bill_credit_rate="n/a",Inputs!AD$199,subscriber4_bill_credit_rate*(1+inflation_rate/100+subscriber4_bill_credit_rate_escal/100)^AB$2),0)</f>
        <v>0</v>
      </c>
      <c r="AD180" s="204">
        <f>IF(AD$2&lt;=analysis_period,IF(subscriber4_bill_credit_rate="n/a",Inputs!AE$199,subscriber4_bill_credit_rate*(1+inflation_rate/100+subscriber4_bill_credit_rate_escal/100)^AC$2),0)</f>
        <v>0</v>
      </c>
      <c r="AE180" s="204">
        <f>IF(AE$2&lt;=analysis_period,IF(subscriber4_bill_credit_rate="n/a",Inputs!AF$199,subscriber4_bill_credit_rate*(1+inflation_rate/100+subscriber4_bill_credit_rate_escal/100)^AD$2),0)</f>
        <v>0</v>
      </c>
      <c r="AF180" s="204">
        <f>IF(AF$2&lt;=analysis_period,IF(subscriber4_bill_credit_rate="n/a",Inputs!AG$199,subscriber4_bill_credit_rate*(1+inflation_rate/100+subscriber4_bill_credit_rate_escal/100)^AE$2),0)</f>
        <v>0</v>
      </c>
      <c r="AG180" s="204">
        <f>IF(AG$2&lt;=analysis_period,IF(subscriber4_bill_credit_rate="n/a",Inputs!AH$199,subscriber4_bill_credit_rate*(1+inflation_rate/100+subscriber4_bill_credit_rate_escal/100)^AF$2),0)</f>
        <v>0</v>
      </c>
      <c r="AH180" s="204">
        <f>IF(AH$2&lt;=analysis_period,IF(subscriber4_bill_credit_rate="n/a",Inputs!AI$199,subscriber4_bill_credit_rate*(1+inflation_rate/100+subscriber4_bill_credit_rate_escal/100)^AG$2),0)</f>
        <v>0</v>
      </c>
      <c r="AI180" s="204">
        <f>IF(AI$2&lt;=analysis_period,IF(subscriber4_bill_credit_rate="n/a",Inputs!AJ$199,subscriber4_bill_credit_rate*(1+inflation_rate/100+subscriber4_bill_credit_rate_escal/100)^AH$2),0)</f>
        <v>0</v>
      </c>
      <c r="AJ180" s="204">
        <f>IF(AJ$2&lt;=analysis_period,IF(subscriber4_bill_credit_rate="n/a",Inputs!AK$199,subscriber4_bill_credit_rate*(1+inflation_rate/100+subscriber4_bill_credit_rate_escal/100)^AI$2),0)</f>
        <v>0</v>
      </c>
      <c r="AK180" s="204">
        <f>IF(AK$2&lt;=analysis_period,IF(subscriber4_bill_credit_rate="n/a",Inputs!AL$199,subscriber4_bill_credit_rate*(1+inflation_rate/100+subscriber4_bill_credit_rate_escal/100)^AJ$2),0)</f>
        <v>0</v>
      </c>
      <c r="AL180" s="204">
        <f>IF(AL$2&lt;=analysis_period,IF(subscriber4_bill_credit_rate="n/a",Inputs!AM$199,subscriber4_bill_credit_rate*(1+inflation_rate/100+subscriber4_bill_credit_rate_escal/100)^AK$2),0)</f>
        <v>0</v>
      </c>
      <c r="AM180" s="204">
        <f>IF(AM$2&lt;=analysis_period,IF(subscriber4_bill_credit_rate="n/a",Inputs!AN$199,subscriber4_bill_credit_rate*(1+inflation_rate/100+subscriber4_bill_credit_rate_escal/100)^AL$2),0)</f>
        <v>0</v>
      </c>
      <c r="AN180" s="204">
        <f>IF(AN$2&lt;=analysis_period,IF(subscriber4_bill_credit_rate="n/a",Inputs!AO$199,subscriber4_bill_credit_rate*(1+inflation_rate/100+subscriber4_bill_credit_rate_escal/100)^AM$2),0)</f>
        <v>0</v>
      </c>
      <c r="AO180" s="204">
        <f>IF(AO$2&lt;=analysis_period,IF(subscriber4_bill_credit_rate="n/a",Inputs!AP$199,subscriber4_bill_credit_rate*(1+inflation_rate/100+subscriber4_bill_credit_rate_escal/100)^AN$2),0)</f>
        <v>0</v>
      </c>
      <c r="AP180" s="204">
        <f>IF(AP$2&lt;=analysis_period,IF(subscriber4_bill_credit_rate="n/a",Inputs!AQ$199,subscriber4_bill_credit_rate*(1+inflation_rate/100+subscriber4_bill_credit_rate_escal/100)^AO$2),0)</f>
        <v>0</v>
      </c>
    </row>
    <row r="181" spans="1:42" x14ac:dyDescent="0.2">
      <c r="A181" s="18" t="s">
        <v>384</v>
      </c>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c r="AF181" s="122"/>
      <c r="AG181" s="122"/>
      <c r="AH181" s="122"/>
      <c r="AI181" s="122"/>
      <c r="AJ181" s="122"/>
      <c r="AK181" s="122"/>
      <c r="AL181" s="122"/>
      <c r="AM181" s="122"/>
      <c r="AN181" s="122"/>
      <c r="AO181" s="122"/>
      <c r="AP181" s="122"/>
    </row>
    <row r="182" spans="1:42" x14ac:dyDescent="0.2">
      <c r="A182" s="89" t="str">
        <f>subscriber1_name</f>
        <v>Anchor</v>
      </c>
      <c r="B182" s="122">
        <f>subscriber1_payment_upfront</f>
        <v>0</v>
      </c>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c r="AF182" s="122"/>
      <c r="AG182" s="122"/>
      <c r="AH182" s="122"/>
      <c r="AI182" s="122"/>
      <c r="AJ182" s="122"/>
      <c r="AK182" s="122"/>
      <c r="AL182" s="122"/>
      <c r="AM182" s="122"/>
      <c r="AN182" s="122"/>
      <c r="AO182" s="122"/>
      <c r="AP182" s="122"/>
    </row>
    <row r="183" spans="1:42" x14ac:dyDescent="0.2">
      <c r="A183" s="89" t="str">
        <f>subscriber2_name</f>
        <v>General</v>
      </c>
      <c r="B183" s="122">
        <f>subscriber2_payment_upfront</f>
        <v>0</v>
      </c>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c r="AD183" s="122"/>
      <c r="AE183" s="122"/>
      <c r="AF183" s="122"/>
      <c r="AG183" s="122"/>
      <c r="AH183" s="122"/>
      <c r="AI183" s="122"/>
      <c r="AJ183" s="122"/>
      <c r="AK183" s="122"/>
      <c r="AL183" s="122"/>
      <c r="AM183" s="122"/>
      <c r="AN183" s="122"/>
      <c r="AO183" s="122"/>
      <c r="AP183" s="122"/>
    </row>
    <row r="184" spans="1:42" x14ac:dyDescent="0.2">
      <c r="A184" s="89" t="str">
        <f>subscriber3_name</f>
        <v>Subscriber Class 3</v>
      </c>
      <c r="B184" s="122">
        <f>subscriber3_payment_upfront</f>
        <v>0</v>
      </c>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c r="AA184" s="122"/>
      <c r="AB184" s="122"/>
      <c r="AC184" s="122"/>
      <c r="AD184" s="122"/>
      <c r="AE184" s="122"/>
      <c r="AF184" s="122"/>
      <c r="AG184" s="122"/>
      <c r="AH184" s="122"/>
      <c r="AI184" s="122"/>
      <c r="AJ184" s="122"/>
      <c r="AK184" s="122"/>
      <c r="AL184" s="122"/>
      <c r="AM184" s="122"/>
      <c r="AN184" s="122"/>
      <c r="AO184" s="122"/>
      <c r="AP184" s="122"/>
    </row>
    <row r="185" spans="1:42" x14ac:dyDescent="0.2">
      <c r="A185" s="89" t="str">
        <f>subscriber4_name</f>
        <v>Subscriber Class 4</v>
      </c>
      <c r="B185" s="123">
        <f>subscriber4_payment_upfront</f>
        <v>0</v>
      </c>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c r="AA185" s="122"/>
      <c r="AB185" s="122"/>
      <c r="AC185" s="122"/>
      <c r="AD185" s="122"/>
      <c r="AE185" s="122"/>
      <c r="AF185" s="122"/>
      <c r="AG185" s="122"/>
      <c r="AH185" s="122"/>
      <c r="AI185" s="122"/>
      <c r="AJ185" s="122"/>
      <c r="AK185" s="122"/>
      <c r="AL185" s="122"/>
      <c r="AM185" s="122"/>
      <c r="AN185" s="122"/>
      <c r="AO185" s="122"/>
      <c r="AP185" s="122"/>
    </row>
    <row r="186" spans="1:42" x14ac:dyDescent="0.2">
      <c r="A186" s="89" t="s">
        <v>388</v>
      </c>
      <c r="B186" s="122">
        <f>SUM(B182:B185)</f>
        <v>0</v>
      </c>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c r="AA186" s="122"/>
      <c r="AB186" s="122"/>
      <c r="AC186" s="122"/>
      <c r="AD186" s="122"/>
      <c r="AE186" s="122"/>
      <c r="AF186" s="122"/>
      <c r="AG186" s="122"/>
      <c r="AH186" s="122"/>
      <c r="AI186" s="122"/>
      <c r="AJ186" s="122"/>
      <c r="AK186" s="122"/>
      <c r="AL186" s="122"/>
      <c r="AM186" s="122"/>
      <c r="AN186" s="122"/>
      <c r="AO186" s="122"/>
      <c r="AP186" s="122"/>
    </row>
    <row r="187" spans="1:42" x14ac:dyDescent="0.2">
      <c r="A187" s="18" t="s">
        <v>368</v>
      </c>
      <c r="B187" s="122"/>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row>
    <row r="188" spans="1:42" x14ac:dyDescent="0.2">
      <c r="A188" s="89" t="str">
        <f>subscriber1_name</f>
        <v>Anchor</v>
      </c>
      <c r="B188" s="122"/>
      <c r="C188" s="204">
        <f>IF(C$2&lt;=analysis_period,IF(subscriber1_payment_generation="n/a",Inputs!D$206,subscriber1_payment_generation*(1+inflation_rate/100+subscriber1_payment_generation_escal/100)^B$2),0)</f>
        <v>0</v>
      </c>
      <c r="D188" s="204">
        <f>IF(D$2&lt;=analysis_period,IF(subscriber1_payment_generation="n/a",Inputs!E$206,subscriber1_payment_generation*(1+inflation_rate/100+subscriber1_payment_generation_escal/100)^C$2),0)</f>
        <v>0</v>
      </c>
      <c r="E188" s="204">
        <f>IF(E$2&lt;=analysis_period,IF(subscriber1_payment_generation="n/a",Inputs!F$206,subscriber1_payment_generation*(1+inflation_rate/100+subscriber1_payment_generation_escal/100)^D$2),0)</f>
        <v>0</v>
      </c>
      <c r="F188" s="204">
        <f>IF(F$2&lt;=analysis_period,IF(subscriber1_payment_generation="n/a",Inputs!G$206,subscriber1_payment_generation*(1+inflation_rate/100+subscriber1_payment_generation_escal/100)^E$2),0)</f>
        <v>0</v>
      </c>
      <c r="G188" s="204">
        <f>IF(G$2&lt;=analysis_period,IF(subscriber1_payment_generation="n/a",Inputs!H$206,subscriber1_payment_generation*(1+inflation_rate/100+subscriber1_payment_generation_escal/100)^F$2),0)</f>
        <v>0</v>
      </c>
      <c r="H188" s="204">
        <f>IF(H$2&lt;=analysis_period,IF(subscriber1_payment_generation="n/a",Inputs!I$206,subscriber1_payment_generation*(1+inflation_rate/100+subscriber1_payment_generation_escal/100)^G$2),0)</f>
        <v>0</v>
      </c>
      <c r="I188" s="204">
        <f>IF(I$2&lt;=analysis_period,IF(subscriber1_payment_generation="n/a",Inputs!J$206,subscriber1_payment_generation*(1+inflation_rate/100+subscriber1_payment_generation_escal/100)^H$2),0)</f>
        <v>0</v>
      </c>
      <c r="J188" s="204">
        <f>IF(J$2&lt;=analysis_period,IF(subscriber1_payment_generation="n/a",Inputs!K$206,subscriber1_payment_generation*(1+inflation_rate/100+subscriber1_payment_generation_escal/100)^I$2),0)</f>
        <v>0</v>
      </c>
      <c r="K188" s="204">
        <f>IF(K$2&lt;=analysis_period,IF(subscriber1_payment_generation="n/a",Inputs!L$206,subscriber1_payment_generation*(1+inflation_rate/100+subscriber1_payment_generation_escal/100)^J$2),0)</f>
        <v>0</v>
      </c>
      <c r="L188" s="204">
        <f>IF(L$2&lt;=analysis_period,IF(subscriber1_payment_generation="n/a",Inputs!M$206,subscriber1_payment_generation*(1+inflation_rate/100+subscriber1_payment_generation_escal/100)^K$2),0)</f>
        <v>0</v>
      </c>
      <c r="M188" s="204">
        <f>IF(M$2&lt;=analysis_period,IF(subscriber1_payment_generation="n/a",Inputs!N$206,subscriber1_payment_generation*(1+inflation_rate/100+subscriber1_payment_generation_escal/100)^L$2),0)</f>
        <v>0</v>
      </c>
      <c r="N188" s="204">
        <f>IF(N$2&lt;=analysis_period,IF(subscriber1_payment_generation="n/a",Inputs!O$206,subscriber1_payment_generation*(1+inflation_rate/100+subscriber1_payment_generation_escal/100)^M$2),0)</f>
        <v>0</v>
      </c>
      <c r="O188" s="204">
        <f>IF(O$2&lt;=analysis_period,IF(subscriber1_payment_generation="n/a",Inputs!P$206,subscriber1_payment_generation*(1+inflation_rate/100+subscriber1_payment_generation_escal/100)^N$2),0)</f>
        <v>0</v>
      </c>
      <c r="P188" s="204">
        <f>IF(P$2&lt;=analysis_period,IF(subscriber1_payment_generation="n/a",Inputs!Q$206,subscriber1_payment_generation*(1+inflation_rate/100+subscriber1_payment_generation_escal/100)^O$2),0)</f>
        <v>0</v>
      </c>
      <c r="Q188" s="204">
        <f>IF(Q$2&lt;=analysis_period,IF(subscriber1_payment_generation="n/a",Inputs!R$206,subscriber1_payment_generation*(1+inflation_rate/100+subscriber1_payment_generation_escal/100)^P$2),0)</f>
        <v>0</v>
      </c>
      <c r="R188" s="204">
        <f>IF(R$2&lt;=analysis_period,IF(subscriber1_payment_generation="n/a",Inputs!S$206,subscriber1_payment_generation*(1+inflation_rate/100+subscriber1_payment_generation_escal/100)^Q$2),0)</f>
        <v>0</v>
      </c>
      <c r="S188" s="204">
        <f>IF(S$2&lt;=analysis_period,IF(subscriber1_payment_generation="n/a",Inputs!T$206,subscriber1_payment_generation*(1+inflation_rate/100+subscriber1_payment_generation_escal/100)^R$2),0)</f>
        <v>0</v>
      </c>
      <c r="T188" s="204">
        <f>IF(T$2&lt;=analysis_period,IF(subscriber1_payment_generation="n/a",Inputs!U$206,subscriber1_payment_generation*(1+inflation_rate/100+subscriber1_payment_generation_escal/100)^S$2),0)</f>
        <v>0</v>
      </c>
      <c r="U188" s="204">
        <f>IF(U$2&lt;=analysis_period,IF(subscriber1_payment_generation="n/a",Inputs!V$206,subscriber1_payment_generation*(1+inflation_rate/100+subscriber1_payment_generation_escal/100)^T$2),0)</f>
        <v>0</v>
      </c>
      <c r="V188" s="204">
        <f>IF(V$2&lt;=analysis_period,IF(subscriber1_payment_generation="n/a",Inputs!W$206,subscriber1_payment_generation*(1+inflation_rate/100+subscriber1_payment_generation_escal/100)^U$2),0)</f>
        <v>0</v>
      </c>
      <c r="W188" s="204">
        <f>IF(W$2&lt;=analysis_period,IF(subscriber1_payment_generation="n/a",Inputs!X$206,subscriber1_payment_generation*(1+inflation_rate/100+subscriber1_payment_generation_escal/100)^V$2),0)</f>
        <v>0</v>
      </c>
      <c r="X188" s="204">
        <f>IF(X$2&lt;=analysis_period,IF(subscriber1_payment_generation="n/a",Inputs!Y$206,subscriber1_payment_generation*(1+inflation_rate/100+subscriber1_payment_generation_escal/100)^W$2),0)</f>
        <v>0</v>
      </c>
      <c r="Y188" s="204">
        <f>IF(Y$2&lt;=analysis_period,IF(subscriber1_payment_generation="n/a",Inputs!Z$206,subscriber1_payment_generation*(1+inflation_rate/100+subscriber1_payment_generation_escal/100)^X$2),0)</f>
        <v>0</v>
      </c>
      <c r="Z188" s="204">
        <f>IF(Z$2&lt;=analysis_period,IF(subscriber1_payment_generation="n/a",Inputs!AA$206,subscriber1_payment_generation*(1+inflation_rate/100+subscriber1_payment_generation_escal/100)^Y$2),0)</f>
        <v>0</v>
      </c>
      <c r="AA188" s="204">
        <f>IF(AA$2&lt;=analysis_period,IF(subscriber1_payment_generation="n/a",Inputs!AB$206,subscriber1_payment_generation*(1+inflation_rate/100+subscriber1_payment_generation_escal/100)^Z$2),0)</f>
        <v>0</v>
      </c>
      <c r="AB188" s="204">
        <f>IF(AB$2&lt;=analysis_period,IF(subscriber1_payment_generation="n/a",Inputs!AC$206,subscriber1_payment_generation*(1+inflation_rate/100+subscriber1_payment_generation_escal/100)^AA$2),0)</f>
        <v>0</v>
      </c>
      <c r="AC188" s="204">
        <f>IF(AC$2&lt;=analysis_period,IF(subscriber1_payment_generation="n/a",Inputs!AD$206,subscriber1_payment_generation*(1+inflation_rate/100+subscriber1_payment_generation_escal/100)^AB$2),0)</f>
        <v>0</v>
      </c>
      <c r="AD188" s="204">
        <f>IF(AD$2&lt;=analysis_period,IF(subscriber1_payment_generation="n/a",Inputs!AE$206,subscriber1_payment_generation*(1+inflation_rate/100+subscriber1_payment_generation_escal/100)^AC$2),0)</f>
        <v>0</v>
      </c>
      <c r="AE188" s="204">
        <f>IF(AE$2&lt;=analysis_period,IF(subscriber1_payment_generation="n/a",Inputs!AF$206,subscriber1_payment_generation*(1+inflation_rate/100+subscriber1_payment_generation_escal/100)^AD$2),0)</f>
        <v>0</v>
      </c>
      <c r="AF188" s="204">
        <f>IF(AF$2&lt;=analysis_period,IF(subscriber1_payment_generation="n/a",Inputs!AG$206,subscriber1_payment_generation*(1+inflation_rate/100+subscriber1_payment_generation_escal/100)^AE$2),0)</f>
        <v>0</v>
      </c>
      <c r="AG188" s="204">
        <f>IF(AG$2&lt;=analysis_period,IF(subscriber1_payment_generation="n/a",Inputs!AH$206,subscriber1_payment_generation*(1+inflation_rate/100+subscriber1_payment_generation_escal/100)^AF$2),0)</f>
        <v>0</v>
      </c>
      <c r="AH188" s="204">
        <f>IF(AH$2&lt;=analysis_period,IF(subscriber1_payment_generation="n/a",Inputs!AI$206,subscriber1_payment_generation*(1+inflation_rate/100+subscriber1_payment_generation_escal/100)^AG$2),0)</f>
        <v>0</v>
      </c>
      <c r="AI188" s="204">
        <f>IF(AI$2&lt;=analysis_period,IF(subscriber1_payment_generation="n/a",Inputs!AJ$206,subscriber1_payment_generation*(1+inflation_rate/100+subscriber1_payment_generation_escal/100)^AH$2),0)</f>
        <v>0</v>
      </c>
      <c r="AJ188" s="204">
        <f>IF(AJ$2&lt;=analysis_period,IF(subscriber1_payment_generation="n/a",Inputs!AK$206,subscriber1_payment_generation*(1+inflation_rate/100+subscriber1_payment_generation_escal/100)^AI$2),0)</f>
        <v>0</v>
      </c>
      <c r="AK188" s="204">
        <f>IF(AK$2&lt;=analysis_period,IF(subscriber1_payment_generation="n/a",Inputs!AL$206,subscriber1_payment_generation*(1+inflation_rate/100+subscriber1_payment_generation_escal/100)^AJ$2),0)</f>
        <v>0</v>
      </c>
      <c r="AL188" s="204">
        <f>IF(AL$2&lt;=analysis_period,IF(subscriber1_payment_generation="n/a",Inputs!AM$206,subscriber1_payment_generation*(1+inflation_rate/100+subscriber1_payment_generation_escal/100)^AK$2),0)</f>
        <v>0</v>
      </c>
      <c r="AM188" s="204">
        <f>IF(AM$2&lt;=analysis_period,IF(subscriber1_payment_generation="n/a",Inputs!AN$206,subscriber1_payment_generation*(1+inflation_rate/100+subscriber1_payment_generation_escal/100)^AL$2),0)</f>
        <v>0</v>
      </c>
      <c r="AN188" s="204">
        <f>IF(AN$2&lt;=analysis_period,IF(subscriber1_payment_generation="n/a",Inputs!AO$206,subscriber1_payment_generation*(1+inflation_rate/100+subscriber1_payment_generation_escal/100)^AM$2),0)</f>
        <v>0</v>
      </c>
      <c r="AO188" s="204">
        <f>IF(AO$2&lt;=analysis_period,IF(subscriber1_payment_generation="n/a",Inputs!AP$206,subscriber1_payment_generation*(1+inflation_rate/100+subscriber1_payment_generation_escal/100)^AN$2),0)</f>
        <v>0</v>
      </c>
      <c r="AP188" s="204">
        <f>IF(AP$2&lt;=analysis_period,IF(subscriber1_payment_generation="n/a",Inputs!AQ$206,subscriber1_payment_generation*(1+inflation_rate/100+subscriber1_payment_generation_escal/100)^AO$2),0)</f>
        <v>0</v>
      </c>
    </row>
    <row r="189" spans="1:42" x14ac:dyDescent="0.2">
      <c r="A189" s="89" t="str">
        <f>subscriber2_name</f>
        <v>General</v>
      </c>
      <c r="B189" s="122"/>
      <c r="C189" s="204">
        <f>IF(C$2&lt;=analysis_period,IF(subscriber2_payment_generation="n/a",Inputs!D$207,subscriber2_payment_generation*(1+inflation_rate/100+subscriber2_payment_generation_escal/100)^B$2),0)</f>
        <v>0</v>
      </c>
      <c r="D189" s="204">
        <f>IF(D$2&lt;=analysis_period,IF(subscriber2_payment_generation="n/a",Inputs!E$207,subscriber2_payment_generation*(1+inflation_rate/100+subscriber2_payment_generation_escal/100)^C$2),0)</f>
        <v>0</v>
      </c>
      <c r="E189" s="204">
        <f>IF(E$2&lt;=analysis_period,IF(subscriber2_payment_generation="n/a",Inputs!F$207,subscriber2_payment_generation*(1+inflation_rate/100+subscriber2_payment_generation_escal/100)^D$2),0)</f>
        <v>0</v>
      </c>
      <c r="F189" s="204">
        <f>IF(F$2&lt;=analysis_period,IF(subscriber2_payment_generation="n/a",Inputs!G$207,subscriber2_payment_generation*(1+inflation_rate/100+subscriber2_payment_generation_escal/100)^E$2),0)</f>
        <v>0</v>
      </c>
      <c r="G189" s="204">
        <f>IF(G$2&lt;=analysis_period,IF(subscriber2_payment_generation="n/a",Inputs!H$207,subscriber2_payment_generation*(1+inflation_rate/100+subscriber2_payment_generation_escal/100)^F$2),0)</f>
        <v>0</v>
      </c>
      <c r="H189" s="204">
        <f>IF(H$2&lt;=analysis_period,IF(subscriber2_payment_generation="n/a",Inputs!I$207,subscriber2_payment_generation*(1+inflation_rate/100+subscriber2_payment_generation_escal/100)^G$2),0)</f>
        <v>0</v>
      </c>
      <c r="I189" s="204">
        <f>IF(I$2&lt;=analysis_period,IF(subscriber2_payment_generation="n/a",Inputs!J$207,subscriber2_payment_generation*(1+inflation_rate/100+subscriber2_payment_generation_escal/100)^H$2),0)</f>
        <v>0</v>
      </c>
      <c r="J189" s="204">
        <f>IF(J$2&lt;=analysis_period,IF(subscriber2_payment_generation="n/a",Inputs!K$207,subscriber2_payment_generation*(1+inflation_rate/100+subscriber2_payment_generation_escal/100)^I$2),0)</f>
        <v>0</v>
      </c>
      <c r="K189" s="204">
        <f>IF(K$2&lt;=analysis_period,IF(subscriber2_payment_generation="n/a",Inputs!L$207,subscriber2_payment_generation*(1+inflation_rate/100+subscriber2_payment_generation_escal/100)^J$2),0)</f>
        <v>0</v>
      </c>
      <c r="L189" s="204">
        <f>IF(L$2&lt;=analysis_period,IF(subscriber2_payment_generation="n/a",Inputs!M$207,subscriber2_payment_generation*(1+inflation_rate/100+subscriber2_payment_generation_escal/100)^K$2),0)</f>
        <v>0</v>
      </c>
      <c r="M189" s="204">
        <f>IF(M$2&lt;=analysis_period,IF(subscriber2_payment_generation="n/a",Inputs!N$207,subscriber2_payment_generation*(1+inflation_rate/100+subscriber2_payment_generation_escal/100)^L$2),0)</f>
        <v>0</v>
      </c>
      <c r="N189" s="204">
        <f>IF(N$2&lt;=analysis_period,IF(subscriber2_payment_generation="n/a",Inputs!O$207,subscriber2_payment_generation*(1+inflation_rate/100+subscriber2_payment_generation_escal/100)^M$2),0)</f>
        <v>0</v>
      </c>
      <c r="O189" s="204">
        <f>IF(O$2&lt;=analysis_period,IF(subscriber2_payment_generation="n/a",Inputs!P$207,subscriber2_payment_generation*(1+inflation_rate/100+subscriber2_payment_generation_escal/100)^N$2),0)</f>
        <v>0</v>
      </c>
      <c r="P189" s="204">
        <f>IF(P$2&lt;=analysis_period,IF(subscriber2_payment_generation="n/a",Inputs!Q$207,subscriber2_payment_generation*(1+inflation_rate/100+subscriber2_payment_generation_escal/100)^O$2),0)</f>
        <v>0</v>
      </c>
      <c r="Q189" s="204">
        <f>IF(Q$2&lt;=analysis_period,IF(subscriber2_payment_generation="n/a",Inputs!R$207,subscriber2_payment_generation*(1+inflation_rate/100+subscriber2_payment_generation_escal/100)^P$2),0)</f>
        <v>0</v>
      </c>
      <c r="R189" s="204">
        <f>IF(R$2&lt;=analysis_period,IF(subscriber2_payment_generation="n/a",Inputs!S$207,subscriber2_payment_generation*(1+inflation_rate/100+subscriber2_payment_generation_escal/100)^Q$2),0)</f>
        <v>0</v>
      </c>
      <c r="S189" s="204">
        <f>IF(S$2&lt;=analysis_period,IF(subscriber2_payment_generation="n/a",Inputs!T$207,subscriber2_payment_generation*(1+inflation_rate/100+subscriber2_payment_generation_escal/100)^R$2),0)</f>
        <v>0</v>
      </c>
      <c r="T189" s="204">
        <f>IF(T$2&lt;=analysis_period,IF(subscriber2_payment_generation="n/a",Inputs!U$207,subscriber2_payment_generation*(1+inflation_rate/100+subscriber2_payment_generation_escal/100)^S$2),0)</f>
        <v>0</v>
      </c>
      <c r="U189" s="204">
        <f>IF(U$2&lt;=analysis_period,IF(subscriber2_payment_generation="n/a",Inputs!V$207,subscriber2_payment_generation*(1+inflation_rate/100+subscriber2_payment_generation_escal/100)^T$2),0)</f>
        <v>0</v>
      </c>
      <c r="V189" s="204">
        <f>IF(V$2&lt;=analysis_period,IF(subscriber2_payment_generation="n/a",Inputs!W$207,subscriber2_payment_generation*(1+inflation_rate/100+subscriber2_payment_generation_escal/100)^U$2),0)</f>
        <v>0</v>
      </c>
      <c r="W189" s="204">
        <f>IF(W$2&lt;=analysis_period,IF(subscriber2_payment_generation="n/a",Inputs!X$207,subscriber2_payment_generation*(1+inflation_rate/100+subscriber2_payment_generation_escal/100)^V$2),0)</f>
        <v>0</v>
      </c>
      <c r="X189" s="204">
        <f>IF(X$2&lt;=analysis_period,IF(subscriber2_payment_generation="n/a",Inputs!Y$207,subscriber2_payment_generation*(1+inflation_rate/100+subscriber2_payment_generation_escal/100)^W$2),0)</f>
        <v>0</v>
      </c>
      <c r="Y189" s="204">
        <f>IF(Y$2&lt;=analysis_period,IF(subscriber2_payment_generation="n/a",Inputs!Z$207,subscriber2_payment_generation*(1+inflation_rate/100+subscriber2_payment_generation_escal/100)^X$2),0)</f>
        <v>0</v>
      </c>
      <c r="Z189" s="204">
        <f>IF(Z$2&lt;=analysis_period,IF(subscriber2_payment_generation="n/a",Inputs!AA$207,subscriber2_payment_generation*(1+inflation_rate/100+subscriber2_payment_generation_escal/100)^Y$2),0)</f>
        <v>0</v>
      </c>
      <c r="AA189" s="204">
        <f>IF(AA$2&lt;=analysis_period,IF(subscriber2_payment_generation="n/a",Inputs!AB$207,subscriber2_payment_generation*(1+inflation_rate/100+subscriber2_payment_generation_escal/100)^Z$2),0)</f>
        <v>0</v>
      </c>
      <c r="AB189" s="204">
        <f>IF(AB$2&lt;=analysis_period,IF(subscriber2_payment_generation="n/a",Inputs!AC$207,subscriber2_payment_generation*(1+inflation_rate/100+subscriber2_payment_generation_escal/100)^AA$2),0)</f>
        <v>0</v>
      </c>
      <c r="AC189" s="204">
        <f>IF(AC$2&lt;=analysis_period,IF(subscriber2_payment_generation="n/a",Inputs!AD$207,subscriber2_payment_generation*(1+inflation_rate/100+subscriber2_payment_generation_escal/100)^AB$2),0)</f>
        <v>0</v>
      </c>
      <c r="AD189" s="204">
        <f>IF(AD$2&lt;=analysis_period,IF(subscriber2_payment_generation="n/a",Inputs!AE$207,subscriber2_payment_generation*(1+inflation_rate/100+subscriber2_payment_generation_escal/100)^AC$2),0)</f>
        <v>0</v>
      </c>
      <c r="AE189" s="204">
        <f>IF(AE$2&lt;=analysis_period,IF(subscriber2_payment_generation="n/a",Inputs!AF$207,subscriber2_payment_generation*(1+inflation_rate/100+subscriber2_payment_generation_escal/100)^AD$2),0)</f>
        <v>0</v>
      </c>
      <c r="AF189" s="204">
        <f>IF(AF$2&lt;=analysis_period,IF(subscriber2_payment_generation="n/a",Inputs!AG$207,subscriber2_payment_generation*(1+inflation_rate/100+subscriber2_payment_generation_escal/100)^AE$2),0)</f>
        <v>0</v>
      </c>
      <c r="AG189" s="204">
        <f>IF(AG$2&lt;=analysis_period,IF(subscriber2_payment_generation="n/a",Inputs!AH$207,subscriber2_payment_generation*(1+inflation_rate/100+subscriber2_payment_generation_escal/100)^AF$2),0)</f>
        <v>0</v>
      </c>
      <c r="AH189" s="204">
        <f>IF(AH$2&lt;=analysis_period,IF(subscriber2_payment_generation="n/a",Inputs!AI$207,subscriber2_payment_generation*(1+inflation_rate/100+subscriber2_payment_generation_escal/100)^AG$2),0)</f>
        <v>0</v>
      </c>
      <c r="AI189" s="204">
        <f>IF(AI$2&lt;=analysis_period,IF(subscriber2_payment_generation="n/a",Inputs!AJ$207,subscriber2_payment_generation*(1+inflation_rate/100+subscriber2_payment_generation_escal/100)^AH$2),0)</f>
        <v>0</v>
      </c>
      <c r="AJ189" s="204">
        <f>IF(AJ$2&lt;=analysis_period,IF(subscriber2_payment_generation="n/a",Inputs!AK$207,subscriber2_payment_generation*(1+inflation_rate/100+subscriber2_payment_generation_escal/100)^AI$2),0)</f>
        <v>0</v>
      </c>
      <c r="AK189" s="204">
        <f>IF(AK$2&lt;=analysis_period,IF(subscriber2_payment_generation="n/a",Inputs!AL$207,subscriber2_payment_generation*(1+inflation_rate/100+subscriber2_payment_generation_escal/100)^AJ$2),0)</f>
        <v>0</v>
      </c>
      <c r="AL189" s="204">
        <f>IF(AL$2&lt;=analysis_period,IF(subscriber2_payment_generation="n/a",Inputs!AM$207,subscriber2_payment_generation*(1+inflation_rate/100+subscriber2_payment_generation_escal/100)^AK$2),0)</f>
        <v>0</v>
      </c>
      <c r="AM189" s="204">
        <f>IF(AM$2&lt;=analysis_period,IF(subscriber2_payment_generation="n/a",Inputs!AN$207,subscriber2_payment_generation*(1+inflation_rate/100+subscriber2_payment_generation_escal/100)^AL$2),0)</f>
        <v>0</v>
      </c>
      <c r="AN189" s="204">
        <f>IF(AN$2&lt;=analysis_period,IF(subscriber2_payment_generation="n/a",Inputs!AO$207,subscriber2_payment_generation*(1+inflation_rate/100+subscriber2_payment_generation_escal/100)^AM$2),0)</f>
        <v>0</v>
      </c>
      <c r="AO189" s="204">
        <f>IF(AO$2&lt;=analysis_period,IF(subscriber2_payment_generation="n/a",Inputs!AP$207,subscriber2_payment_generation*(1+inflation_rate/100+subscriber2_payment_generation_escal/100)^AN$2),0)</f>
        <v>0</v>
      </c>
      <c r="AP189" s="204">
        <f>IF(AP$2&lt;=analysis_period,IF(subscriber2_payment_generation="n/a",Inputs!AQ$207,subscriber2_payment_generation*(1+inflation_rate/100+subscriber2_payment_generation_escal/100)^AO$2),0)</f>
        <v>0</v>
      </c>
    </row>
    <row r="190" spans="1:42" x14ac:dyDescent="0.2">
      <c r="A190" s="89" t="str">
        <f>subscriber3_name</f>
        <v>Subscriber Class 3</v>
      </c>
      <c r="B190" s="122"/>
      <c r="C190" s="204">
        <f>IF(C$2&lt;=analysis_period,IF(subscriber3_payment_generation="n/a",Inputs!D$208,subscriber3_payment_generation*(1+inflation_rate/100+subscriber3_payment_generation_escal/100)^B$2),0)</f>
        <v>0</v>
      </c>
      <c r="D190" s="204">
        <f>IF(D$2&lt;=analysis_period,IF(subscriber3_payment_generation="n/a",Inputs!E$208,subscriber3_payment_generation*(1+inflation_rate/100+subscriber3_payment_generation_escal/100)^C$2),0)</f>
        <v>0</v>
      </c>
      <c r="E190" s="204">
        <f>IF(E$2&lt;=analysis_period,IF(subscriber3_payment_generation="n/a",Inputs!F$208,subscriber3_payment_generation*(1+inflation_rate/100+subscriber3_payment_generation_escal/100)^D$2),0)</f>
        <v>0</v>
      </c>
      <c r="F190" s="204">
        <f>IF(F$2&lt;=analysis_period,IF(subscriber3_payment_generation="n/a",Inputs!G$208,subscriber3_payment_generation*(1+inflation_rate/100+subscriber3_payment_generation_escal/100)^E$2),0)</f>
        <v>0</v>
      </c>
      <c r="G190" s="204">
        <f>IF(G$2&lt;=analysis_period,IF(subscriber3_payment_generation="n/a",Inputs!H$208,subscriber3_payment_generation*(1+inflation_rate/100+subscriber3_payment_generation_escal/100)^F$2),0)</f>
        <v>0</v>
      </c>
      <c r="H190" s="204">
        <f>IF(H$2&lt;=analysis_period,IF(subscriber3_payment_generation="n/a",Inputs!I$208,subscriber3_payment_generation*(1+inflation_rate/100+subscriber3_payment_generation_escal/100)^G$2),0)</f>
        <v>0</v>
      </c>
      <c r="I190" s="204">
        <f>IF(I$2&lt;=analysis_period,IF(subscriber3_payment_generation="n/a",Inputs!J$208,subscriber3_payment_generation*(1+inflation_rate/100+subscriber3_payment_generation_escal/100)^H$2),0)</f>
        <v>0</v>
      </c>
      <c r="J190" s="204">
        <f>IF(J$2&lt;=analysis_period,IF(subscriber3_payment_generation="n/a",Inputs!K$208,subscriber3_payment_generation*(1+inflation_rate/100+subscriber3_payment_generation_escal/100)^I$2),0)</f>
        <v>0</v>
      </c>
      <c r="K190" s="204">
        <f>IF(K$2&lt;=analysis_period,IF(subscriber3_payment_generation="n/a",Inputs!L$208,subscriber3_payment_generation*(1+inflation_rate/100+subscriber3_payment_generation_escal/100)^J$2),0)</f>
        <v>0</v>
      </c>
      <c r="L190" s="204">
        <f>IF(L$2&lt;=analysis_period,IF(subscriber3_payment_generation="n/a",Inputs!M$208,subscriber3_payment_generation*(1+inflation_rate/100+subscriber3_payment_generation_escal/100)^K$2),0)</f>
        <v>0</v>
      </c>
      <c r="M190" s="204">
        <f>IF(M$2&lt;=analysis_period,IF(subscriber3_payment_generation="n/a",Inputs!N$208,subscriber3_payment_generation*(1+inflation_rate/100+subscriber3_payment_generation_escal/100)^L$2),0)</f>
        <v>0</v>
      </c>
      <c r="N190" s="204">
        <f>IF(N$2&lt;=analysis_period,IF(subscriber3_payment_generation="n/a",Inputs!O$208,subscriber3_payment_generation*(1+inflation_rate/100+subscriber3_payment_generation_escal/100)^M$2),0)</f>
        <v>0</v>
      </c>
      <c r="O190" s="204">
        <f>IF(O$2&lt;=analysis_period,IF(subscriber3_payment_generation="n/a",Inputs!P$208,subscriber3_payment_generation*(1+inflation_rate/100+subscriber3_payment_generation_escal/100)^N$2),0)</f>
        <v>0</v>
      </c>
      <c r="P190" s="204">
        <f>IF(P$2&lt;=analysis_period,IF(subscriber3_payment_generation="n/a",Inputs!Q$208,subscriber3_payment_generation*(1+inflation_rate/100+subscriber3_payment_generation_escal/100)^O$2),0)</f>
        <v>0</v>
      </c>
      <c r="Q190" s="204">
        <f>IF(Q$2&lt;=analysis_period,IF(subscriber3_payment_generation="n/a",Inputs!R$208,subscriber3_payment_generation*(1+inflation_rate/100+subscriber3_payment_generation_escal/100)^P$2),0)</f>
        <v>0</v>
      </c>
      <c r="R190" s="204">
        <f>IF(R$2&lt;=analysis_period,IF(subscriber3_payment_generation="n/a",Inputs!S$208,subscriber3_payment_generation*(1+inflation_rate/100+subscriber3_payment_generation_escal/100)^Q$2),0)</f>
        <v>0</v>
      </c>
      <c r="S190" s="204">
        <f>IF(S$2&lt;=analysis_period,IF(subscriber3_payment_generation="n/a",Inputs!T$208,subscriber3_payment_generation*(1+inflation_rate/100+subscriber3_payment_generation_escal/100)^R$2),0)</f>
        <v>0</v>
      </c>
      <c r="T190" s="204">
        <f>IF(T$2&lt;=analysis_period,IF(subscriber3_payment_generation="n/a",Inputs!U$208,subscriber3_payment_generation*(1+inflation_rate/100+subscriber3_payment_generation_escal/100)^S$2),0)</f>
        <v>0</v>
      </c>
      <c r="U190" s="204">
        <f>IF(U$2&lt;=analysis_period,IF(subscriber3_payment_generation="n/a",Inputs!V$208,subscriber3_payment_generation*(1+inflation_rate/100+subscriber3_payment_generation_escal/100)^T$2),0)</f>
        <v>0</v>
      </c>
      <c r="V190" s="204">
        <f>IF(V$2&lt;=analysis_period,IF(subscriber3_payment_generation="n/a",Inputs!W$208,subscriber3_payment_generation*(1+inflation_rate/100+subscriber3_payment_generation_escal/100)^U$2),0)</f>
        <v>0</v>
      </c>
      <c r="W190" s="204">
        <f>IF(W$2&lt;=analysis_period,IF(subscriber3_payment_generation="n/a",Inputs!X$208,subscriber3_payment_generation*(1+inflation_rate/100+subscriber3_payment_generation_escal/100)^V$2),0)</f>
        <v>0</v>
      </c>
      <c r="X190" s="204">
        <f>IF(X$2&lt;=analysis_period,IF(subscriber3_payment_generation="n/a",Inputs!Y$208,subscriber3_payment_generation*(1+inflation_rate/100+subscriber3_payment_generation_escal/100)^W$2),0)</f>
        <v>0</v>
      </c>
      <c r="Y190" s="204">
        <f>IF(Y$2&lt;=analysis_period,IF(subscriber3_payment_generation="n/a",Inputs!Z$208,subscriber3_payment_generation*(1+inflation_rate/100+subscriber3_payment_generation_escal/100)^X$2),0)</f>
        <v>0</v>
      </c>
      <c r="Z190" s="204">
        <f>IF(Z$2&lt;=analysis_period,IF(subscriber3_payment_generation="n/a",Inputs!AA$208,subscriber3_payment_generation*(1+inflation_rate/100+subscriber3_payment_generation_escal/100)^Y$2),0)</f>
        <v>0</v>
      </c>
      <c r="AA190" s="204">
        <f>IF(AA$2&lt;=analysis_period,IF(subscriber3_payment_generation="n/a",Inputs!AB$208,subscriber3_payment_generation*(1+inflation_rate/100+subscriber3_payment_generation_escal/100)^Z$2),0)</f>
        <v>0</v>
      </c>
      <c r="AB190" s="204">
        <f>IF(AB$2&lt;=analysis_period,IF(subscriber3_payment_generation="n/a",Inputs!AC$208,subscriber3_payment_generation*(1+inflation_rate/100+subscriber3_payment_generation_escal/100)^AA$2),0)</f>
        <v>0</v>
      </c>
      <c r="AC190" s="204">
        <f>IF(AC$2&lt;=analysis_period,IF(subscriber3_payment_generation="n/a",Inputs!AD$208,subscriber3_payment_generation*(1+inflation_rate/100+subscriber3_payment_generation_escal/100)^AB$2),0)</f>
        <v>0</v>
      </c>
      <c r="AD190" s="204">
        <f>IF(AD$2&lt;=analysis_period,IF(subscriber3_payment_generation="n/a",Inputs!AE$208,subscriber3_payment_generation*(1+inflation_rate/100+subscriber3_payment_generation_escal/100)^AC$2),0)</f>
        <v>0</v>
      </c>
      <c r="AE190" s="204">
        <f>IF(AE$2&lt;=analysis_period,IF(subscriber3_payment_generation="n/a",Inputs!AF$208,subscriber3_payment_generation*(1+inflation_rate/100+subscriber3_payment_generation_escal/100)^AD$2),0)</f>
        <v>0</v>
      </c>
      <c r="AF190" s="204">
        <f>IF(AF$2&lt;=analysis_period,IF(subscriber3_payment_generation="n/a",Inputs!AG$208,subscriber3_payment_generation*(1+inflation_rate/100+subscriber3_payment_generation_escal/100)^AE$2),0)</f>
        <v>0</v>
      </c>
      <c r="AG190" s="204">
        <f>IF(AG$2&lt;=analysis_period,IF(subscriber3_payment_generation="n/a",Inputs!AH$208,subscriber3_payment_generation*(1+inflation_rate/100+subscriber3_payment_generation_escal/100)^AF$2),0)</f>
        <v>0</v>
      </c>
      <c r="AH190" s="204">
        <f>IF(AH$2&lt;=analysis_period,IF(subscriber3_payment_generation="n/a",Inputs!AI$208,subscriber3_payment_generation*(1+inflation_rate/100+subscriber3_payment_generation_escal/100)^AG$2),0)</f>
        <v>0</v>
      </c>
      <c r="AI190" s="204">
        <f>IF(AI$2&lt;=analysis_period,IF(subscriber3_payment_generation="n/a",Inputs!AJ$208,subscriber3_payment_generation*(1+inflation_rate/100+subscriber3_payment_generation_escal/100)^AH$2),0)</f>
        <v>0</v>
      </c>
      <c r="AJ190" s="204">
        <f>IF(AJ$2&lt;=analysis_period,IF(subscriber3_payment_generation="n/a",Inputs!AK$208,subscriber3_payment_generation*(1+inflation_rate/100+subscriber3_payment_generation_escal/100)^AI$2),0)</f>
        <v>0</v>
      </c>
      <c r="AK190" s="204">
        <f>IF(AK$2&lt;=analysis_period,IF(subscriber3_payment_generation="n/a",Inputs!AL$208,subscriber3_payment_generation*(1+inflation_rate/100+subscriber3_payment_generation_escal/100)^AJ$2),0)</f>
        <v>0</v>
      </c>
      <c r="AL190" s="204">
        <f>IF(AL$2&lt;=analysis_period,IF(subscriber3_payment_generation="n/a",Inputs!AM$208,subscriber3_payment_generation*(1+inflation_rate/100+subscriber3_payment_generation_escal/100)^AK$2),0)</f>
        <v>0</v>
      </c>
      <c r="AM190" s="204">
        <f>IF(AM$2&lt;=analysis_period,IF(subscriber3_payment_generation="n/a",Inputs!AN$208,subscriber3_payment_generation*(1+inflation_rate/100+subscriber3_payment_generation_escal/100)^AL$2),0)</f>
        <v>0</v>
      </c>
      <c r="AN190" s="204">
        <f>IF(AN$2&lt;=analysis_period,IF(subscriber3_payment_generation="n/a",Inputs!AO$208,subscriber3_payment_generation*(1+inflation_rate/100+subscriber3_payment_generation_escal/100)^AM$2),0)</f>
        <v>0</v>
      </c>
      <c r="AO190" s="204">
        <f>IF(AO$2&lt;=analysis_period,IF(subscriber3_payment_generation="n/a",Inputs!AP$208,subscriber3_payment_generation*(1+inflation_rate/100+subscriber3_payment_generation_escal/100)^AN$2),0)</f>
        <v>0</v>
      </c>
      <c r="AP190" s="204">
        <f>IF(AP$2&lt;=analysis_period,IF(subscriber3_payment_generation="n/a",Inputs!AQ$208,subscriber3_payment_generation*(1+inflation_rate/100+subscriber3_payment_generation_escal/100)^AO$2),0)</f>
        <v>0</v>
      </c>
    </row>
    <row r="191" spans="1:42" x14ac:dyDescent="0.2">
      <c r="A191" s="89" t="str">
        <f>subscriber4_name</f>
        <v>Subscriber Class 4</v>
      </c>
      <c r="B191" s="122"/>
      <c r="C191" s="204">
        <f>IF(C$2&lt;=analysis_period,IF(subscriber4_payment_generation="n/a",Inputs!D$209,subscriber4_payment_generation*(1+inflation_rate/100+subscriber4_payment_generation_escal/100)^B$2),0)</f>
        <v>0</v>
      </c>
      <c r="D191" s="204">
        <f>IF(D$2&lt;=analysis_period,IF(subscriber4_payment_generation="n/a",Inputs!E$209,subscriber4_payment_generation*(1+inflation_rate/100+subscriber4_payment_generation_escal/100)^C$2),0)</f>
        <v>0</v>
      </c>
      <c r="E191" s="204">
        <f>IF(E$2&lt;=analysis_period,IF(subscriber4_payment_generation="n/a",Inputs!F$209,subscriber4_payment_generation*(1+inflation_rate/100+subscriber4_payment_generation_escal/100)^D$2),0)</f>
        <v>0</v>
      </c>
      <c r="F191" s="204">
        <f>IF(F$2&lt;=analysis_period,IF(subscriber4_payment_generation="n/a",Inputs!G$209,subscriber4_payment_generation*(1+inflation_rate/100+subscriber4_payment_generation_escal/100)^E$2),0)</f>
        <v>0</v>
      </c>
      <c r="G191" s="204">
        <f>IF(G$2&lt;=analysis_period,IF(subscriber4_payment_generation="n/a",Inputs!H$209,subscriber4_payment_generation*(1+inflation_rate/100+subscriber4_payment_generation_escal/100)^F$2),0)</f>
        <v>0</v>
      </c>
      <c r="H191" s="204">
        <f>IF(H$2&lt;=analysis_period,IF(subscriber4_payment_generation="n/a",Inputs!I$209,subscriber4_payment_generation*(1+inflation_rate/100+subscriber4_payment_generation_escal/100)^G$2),0)</f>
        <v>0</v>
      </c>
      <c r="I191" s="204">
        <f>IF(I$2&lt;=analysis_period,IF(subscriber4_payment_generation="n/a",Inputs!J$209,subscriber4_payment_generation*(1+inflation_rate/100+subscriber4_payment_generation_escal/100)^H$2),0)</f>
        <v>0</v>
      </c>
      <c r="J191" s="204">
        <f>IF(J$2&lt;=analysis_period,IF(subscriber4_payment_generation="n/a",Inputs!K$209,subscriber4_payment_generation*(1+inflation_rate/100+subscriber4_payment_generation_escal/100)^I$2),0)</f>
        <v>0</v>
      </c>
      <c r="K191" s="204">
        <f>IF(K$2&lt;=analysis_period,IF(subscriber4_payment_generation="n/a",Inputs!L$209,subscriber4_payment_generation*(1+inflation_rate/100+subscriber4_payment_generation_escal/100)^J$2),0)</f>
        <v>0</v>
      </c>
      <c r="L191" s="204">
        <f>IF(L$2&lt;=analysis_period,IF(subscriber4_payment_generation="n/a",Inputs!M$209,subscriber4_payment_generation*(1+inflation_rate/100+subscriber4_payment_generation_escal/100)^K$2),0)</f>
        <v>0</v>
      </c>
      <c r="M191" s="204">
        <f>IF(M$2&lt;=analysis_period,IF(subscriber4_payment_generation="n/a",Inputs!N$209,subscriber4_payment_generation*(1+inflation_rate/100+subscriber4_payment_generation_escal/100)^L$2),0)</f>
        <v>0</v>
      </c>
      <c r="N191" s="204">
        <f>IF(N$2&lt;=analysis_period,IF(subscriber4_payment_generation="n/a",Inputs!O$209,subscriber4_payment_generation*(1+inflation_rate/100+subscriber4_payment_generation_escal/100)^M$2),0)</f>
        <v>0</v>
      </c>
      <c r="O191" s="204">
        <f>IF(O$2&lt;=analysis_period,IF(subscriber4_payment_generation="n/a",Inputs!P$209,subscriber4_payment_generation*(1+inflation_rate/100+subscriber4_payment_generation_escal/100)^N$2),0)</f>
        <v>0</v>
      </c>
      <c r="P191" s="204">
        <f>IF(P$2&lt;=analysis_period,IF(subscriber4_payment_generation="n/a",Inputs!Q$209,subscriber4_payment_generation*(1+inflation_rate/100+subscriber4_payment_generation_escal/100)^O$2),0)</f>
        <v>0</v>
      </c>
      <c r="Q191" s="204">
        <f>IF(Q$2&lt;=analysis_period,IF(subscriber4_payment_generation="n/a",Inputs!R$209,subscriber4_payment_generation*(1+inflation_rate/100+subscriber4_payment_generation_escal/100)^P$2),0)</f>
        <v>0</v>
      </c>
      <c r="R191" s="204">
        <f>IF(R$2&lt;=analysis_period,IF(subscriber4_payment_generation="n/a",Inputs!S$209,subscriber4_payment_generation*(1+inflation_rate/100+subscriber4_payment_generation_escal/100)^Q$2),0)</f>
        <v>0</v>
      </c>
      <c r="S191" s="204">
        <f>IF(S$2&lt;=analysis_period,IF(subscriber4_payment_generation="n/a",Inputs!T$209,subscriber4_payment_generation*(1+inflation_rate/100+subscriber4_payment_generation_escal/100)^R$2),0)</f>
        <v>0</v>
      </c>
      <c r="T191" s="204">
        <f>IF(T$2&lt;=analysis_period,IF(subscriber4_payment_generation="n/a",Inputs!U$209,subscriber4_payment_generation*(1+inflation_rate/100+subscriber4_payment_generation_escal/100)^S$2),0)</f>
        <v>0</v>
      </c>
      <c r="U191" s="204">
        <f>IF(U$2&lt;=analysis_period,IF(subscriber4_payment_generation="n/a",Inputs!V$209,subscriber4_payment_generation*(1+inflation_rate/100+subscriber4_payment_generation_escal/100)^T$2),0)</f>
        <v>0</v>
      </c>
      <c r="V191" s="204">
        <f>IF(V$2&lt;=analysis_period,IF(subscriber4_payment_generation="n/a",Inputs!W$209,subscriber4_payment_generation*(1+inflation_rate/100+subscriber4_payment_generation_escal/100)^U$2),0)</f>
        <v>0</v>
      </c>
      <c r="W191" s="204">
        <f>IF(W$2&lt;=analysis_period,IF(subscriber4_payment_generation="n/a",Inputs!X$209,subscriber4_payment_generation*(1+inflation_rate/100+subscriber4_payment_generation_escal/100)^V$2),0)</f>
        <v>0</v>
      </c>
      <c r="X191" s="204">
        <f>IF(X$2&lt;=analysis_period,IF(subscriber4_payment_generation="n/a",Inputs!Y$209,subscriber4_payment_generation*(1+inflation_rate/100+subscriber4_payment_generation_escal/100)^W$2),0)</f>
        <v>0</v>
      </c>
      <c r="Y191" s="204">
        <f>IF(Y$2&lt;=analysis_period,IF(subscriber4_payment_generation="n/a",Inputs!Z$209,subscriber4_payment_generation*(1+inflation_rate/100+subscriber4_payment_generation_escal/100)^X$2),0)</f>
        <v>0</v>
      </c>
      <c r="Z191" s="204">
        <f>IF(Z$2&lt;=analysis_period,IF(subscriber4_payment_generation="n/a",Inputs!AA$209,subscriber4_payment_generation*(1+inflation_rate/100+subscriber4_payment_generation_escal/100)^Y$2),0)</f>
        <v>0</v>
      </c>
      <c r="AA191" s="204">
        <f>IF(AA$2&lt;=analysis_period,IF(subscriber4_payment_generation="n/a",Inputs!AB$209,subscriber4_payment_generation*(1+inflation_rate/100+subscriber4_payment_generation_escal/100)^Z$2),0)</f>
        <v>0</v>
      </c>
      <c r="AB191" s="204">
        <f>IF(AB$2&lt;=analysis_period,IF(subscriber4_payment_generation="n/a",Inputs!AC$209,subscriber4_payment_generation*(1+inflation_rate/100+subscriber4_payment_generation_escal/100)^AA$2),0)</f>
        <v>0</v>
      </c>
      <c r="AC191" s="204">
        <f>IF(AC$2&lt;=analysis_period,IF(subscriber4_payment_generation="n/a",Inputs!AD$209,subscriber4_payment_generation*(1+inflation_rate/100+subscriber4_payment_generation_escal/100)^AB$2),0)</f>
        <v>0</v>
      </c>
      <c r="AD191" s="204">
        <f>IF(AD$2&lt;=analysis_period,IF(subscriber4_payment_generation="n/a",Inputs!AE$209,subscriber4_payment_generation*(1+inflation_rate/100+subscriber4_payment_generation_escal/100)^AC$2),0)</f>
        <v>0</v>
      </c>
      <c r="AE191" s="204">
        <f>IF(AE$2&lt;=analysis_period,IF(subscriber4_payment_generation="n/a",Inputs!AF$209,subscriber4_payment_generation*(1+inflation_rate/100+subscriber4_payment_generation_escal/100)^AD$2),0)</f>
        <v>0</v>
      </c>
      <c r="AF191" s="204">
        <f>IF(AF$2&lt;=analysis_period,IF(subscriber4_payment_generation="n/a",Inputs!AG$209,subscriber4_payment_generation*(1+inflation_rate/100+subscriber4_payment_generation_escal/100)^AE$2),0)</f>
        <v>0</v>
      </c>
      <c r="AG191" s="204">
        <f>IF(AG$2&lt;=analysis_period,IF(subscriber4_payment_generation="n/a",Inputs!AH$209,subscriber4_payment_generation*(1+inflation_rate/100+subscriber4_payment_generation_escal/100)^AF$2),0)</f>
        <v>0</v>
      </c>
      <c r="AH191" s="204">
        <f>IF(AH$2&lt;=analysis_period,IF(subscriber4_payment_generation="n/a",Inputs!AI$209,subscriber4_payment_generation*(1+inflation_rate/100+subscriber4_payment_generation_escal/100)^AG$2),0)</f>
        <v>0</v>
      </c>
      <c r="AI191" s="204">
        <f>IF(AI$2&lt;=analysis_period,IF(subscriber4_payment_generation="n/a",Inputs!AJ$209,subscriber4_payment_generation*(1+inflation_rate/100+subscriber4_payment_generation_escal/100)^AH$2),0)</f>
        <v>0</v>
      </c>
      <c r="AJ191" s="204">
        <f>IF(AJ$2&lt;=analysis_period,IF(subscriber4_payment_generation="n/a",Inputs!AK$209,subscriber4_payment_generation*(1+inflation_rate/100+subscriber4_payment_generation_escal/100)^AI$2),0)</f>
        <v>0</v>
      </c>
      <c r="AK191" s="204">
        <f>IF(AK$2&lt;=analysis_period,IF(subscriber4_payment_generation="n/a",Inputs!AL$209,subscriber4_payment_generation*(1+inflation_rate/100+subscriber4_payment_generation_escal/100)^AJ$2),0)</f>
        <v>0</v>
      </c>
      <c r="AL191" s="204">
        <f>IF(AL$2&lt;=analysis_period,IF(subscriber4_payment_generation="n/a",Inputs!AM$209,subscriber4_payment_generation*(1+inflation_rate/100+subscriber4_payment_generation_escal/100)^AK$2),0)</f>
        <v>0</v>
      </c>
      <c r="AM191" s="204">
        <f>IF(AM$2&lt;=analysis_period,IF(subscriber4_payment_generation="n/a",Inputs!AN$209,subscriber4_payment_generation*(1+inflation_rate/100+subscriber4_payment_generation_escal/100)^AL$2),0)</f>
        <v>0</v>
      </c>
      <c r="AN191" s="204">
        <f>IF(AN$2&lt;=analysis_period,IF(subscriber4_payment_generation="n/a",Inputs!AO$209,subscriber4_payment_generation*(1+inflation_rate/100+subscriber4_payment_generation_escal/100)^AM$2),0)</f>
        <v>0</v>
      </c>
      <c r="AO191" s="204">
        <f>IF(AO$2&lt;=analysis_period,IF(subscriber4_payment_generation="n/a",Inputs!AP$209,subscriber4_payment_generation*(1+inflation_rate/100+subscriber4_payment_generation_escal/100)^AN$2),0)</f>
        <v>0</v>
      </c>
      <c r="AP191" s="204">
        <f>IF(AP$2&lt;=analysis_period,IF(subscriber4_payment_generation="n/a",Inputs!AQ$209,subscriber4_payment_generation*(1+inflation_rate/100+subscriber4_payment_generation_escal/100)^AO$2),0)</f>
        <v>0</v>
      </c>
    </row>
    <row r="192" spans="1:42" x14ac:dyDescent="0.2">
      <c r="A192" s="89" t="s">
        <v>341</v>
      </c>
      <c r="B192" s="122"/>
      <c r="C192" s="204">
        <f>IF(C$2&lt;=analysis_period,IF(unsubscribed_payment_generation="n/a",Inputs!D$210,unsubscribed_payment_generation*(1+inflation_rate/100+unsubscribed_payment_generation_escal/100)^B$2),0)</f>
        <v>0</v>
      </c>
      <c r="D192" s="204">
        <f>IF(D$2&lt;=analysis_period,IF(unsubscribed_payment_generation="n/a",Inputs!E$210,unsubscribed_payment_generation*(1+inflation_rate/100+unsubscribed_payment_generation_escal/100)^C$2),0)</f>
        <v>0</v>
      </c>
      <c r="E192" s="204">
        <f>IF(E$2&lt;=analysis_period,IF(unsubscribed_payment_generation="n/a",Inputs!F$210,unsubscribed_payment_generation*(1+inflation_rate/100+unsubscribed_payment_generation_escal/100)^D$2),0)</f>
        <v>0</v>
      </c>
      <c r="F192" s="204">
        <f>IF(F$2&lt;=analysis_period,IF(unsubscribed_payment_generation="n/a",Inputs!G$210,unsubscribed_payment_generation*(1+inflation_rate/100+unsubscribed_payment_generation_escal/100)^E$2),0)</f>
        <v>0</v>
      </c>
      <c r="G192" s="204">
        <f>IF(G$2&lt;=analysis_period,IF(unsubscribed_payment_generation="n/a",Inputs!H$210,unsubscribed_payment_generation*(1+inflation_rate/100+unsubscribed_payment_generation_escal/100)^F$2),0)</f>
        <v>0</v>
      </c>
      <c r="H192" s="204">
        <f>IF(H$2&lt;=analysis_period,IF(unsubscribed_payment_generation="n/a",Inputs!I$210,unsubscribed_payment_generation*(1+inflation_rate/100+unsubscribed_payment_generation_escal/100)^G$2),0)</f>
        <v>0</v>
      </c>
      <c r="I192" s="204">
        <f>IF(I$2&lt;=analysis_period,IF(unsubscribed_payment_generation="n/a",Inputs!J$210,unsubscribed_payment_generation*(1+inflation_rate/100+unsubscribed_payment_generation_escal/100)^H$2),0)</f>
        <v>0</v>
      </c>
      <c r="J192" s="204">
        <f>IF(J$2&lt;=analysis_period,IF(unsubscribed_payment_generation="n/a",Inputs!K$210,unsubscribed_payment_generation*(1+inflation_rate/100+unsubscribed_payment_generation_escal/100)^I$2),0)</f>
        <v>0</v>
      </c>
      <c r="K192" s="204">
        <f>IF(K$2&lt;=analysis_period,IF(unsubscribed_payment_generation="n/a",Inputs!L$210,unsubscribed_payment_generation*(1+inflation_rate/100+unsubscribed_payment_generation_escal/100)^J$2),0)</f>
        <v>0</v>
      </c>
      <c r="L192" s="204">
        <f>IF(L$2&lt;=analysis_period,IF(unsubscribed_payment_generation="n/a",Inputs!M$210,unsubscribed_payment_generation*(1+inflation_rate/100+unsubscribed_payment_generation_escal/100)^K$2),0)</f>
        <v>0</v>
      </c>
      <c r="M192" s="204">
        <f>IF(M$2&lt;=analysis_period,IF(unsubscribed_payment_generation="n/a",Inputs!N$210,unsubscribed_payment_generation*(1+inflation_rate/100+unsubscribed_payment_generation_escal/100)^L$2),0)</f>
        <v>0</v>
      </c>
      <c r="N192" s="204">
        <f>IF(N$2&lt;=analysis_period,IF(unsubscribed_payment_generation="n/a",Inputs!O$210,unsubscribed_payment_generation*(1+inflation_rate/100+unsubscribed_payment_generation_escal/100)^M$2),0)</f>
        <v>0</v>
      </c>
      <c r="O192" s="204">
        <f>IF(O$2&lt;=analysis_period,IF(unsubscribed_payment_generation="n/a",Inputs!P$210,unsubscribed_payment_generation*(1+inflation_rate/100+unsubscribed_payment_generation_escal/100)^N$2),0)</f>
        <v>0</v>
      </c>
      <c r="P192" s="204">
        <f>IF(P$2&lt;=analysis_period,IF(unsubscribed_payment_generation="n/a",Inputs!Q$210,unsubscribed_payment_generation*(1+inflation_rate/100+unsubscribed_payment_generation_escal/100)^O$2),0)</f>
        <v>0</v>
      </c>
      <c r="Q192" s="204">
        <f>IF(Q$2&lt;=analysis_period,IF(unsubscribed_payment_generation="n/a",Inputs!R$210,unsubscribed_payment_generation*(1+inflation_rate/100+unsubscribed_payment_generation_escal/100)^P$2),0)</f>
        <v>0</v>
      </c>
      <c r="R192" s="204">
        <f>IF(R$2&lt;=analysis_period,IF(unsubscribed_payment_generation="n/a",Inputs!S$210,unsubscribed_payment_generation*(1+inflation_rate/100+unsubscribed_payment_generation_escal/100)^Q$2),0)</f>
        <v>0</v>
      </c>
      <c r="S192" s="204">
        <f>IF(S$2&lt;=analysis_period,IF(unsubscribed_payment_generation="n/a",Inputs!T$210,unsubscribed_payment_generation*(1+inflation_rate/100+unsubscribed_payment_generation_escal/100)^R$2),0)</f>
        <v>0</v>
      </c>
      <c r="T192" s="204">
        <f>IF(T$2&lt;=analysis_period,IF(unsubscribed_payment_generation="n/a",Inputs!U$210,unsubscribed_payment_generation*(1+inflation_rate/100+unsubscribed_payment_generation_escal/100)^S$2),0)</f>
        <v>0</v>
      </c>
      <c r="U192" s="204">
        <f>IF(U$2&lt;=analysis_period,IF(unsubscribed_payment_generation="n/a",Inputs!V$210,unsubscribed_payment_generation*(1+inflation_rate/100+unsubscribed_payment_generation_escal/100)^T$2),0)</f>
        <v>0</v>
      </c>
      <c r="V192" s="204">
        <f>IF(V$2&lt;=analysis_period,IF(unsubscribed_payment_generation="n/a",Inputs!W$210,unsubscribed_payment_generation*(1+inflation_rate/100+unsubscribed_payment_generation_escal/100)^U$2),0)</f>
        <v>0</v>
      </c>
      <c r="W192" s="204">
        <f>IF(W$2&lt;=analysis_period,IF(unsubscribed_payment_generation="n/a",Inputs!X$210,unsubscribed_payment_generation*(1+inflation_rate/100+unsubscribed_payment_generation_escal/100)^V$2),0)</f>
        <v>0</v>
      </c>
      <c r="X192" s="204">
        <f>IF(X$2&lt;=analysis_period,IF(unsubscribed_payment_generation="n/a",Inputs!Y$210,unsubscribed_payment_generation*(1+inflation_rate/100+unsubscribed_payment_generation_escal/100)^W$2),0)</f>
        <v>0</v>
      </c>
      <c r="Y192" s="204">
        <f>IF(Y$2&lt;=analysis_period,IF(unsubscribed_payment_generation="n/a",Inputs!Z$210,unsubscribed_payment_generation*(1+inflation_rate/100+unsubscribed_payment_generation_escal/100)^X$2),0)</f>
        <v>0</v>
      </c>
      <c r="Z192" s="204">
        <f>IF(Z$2&lt;=analysis_period,IF(unsubscribed_payment_generation="n/a",Inputs!AA$210,unsubscribed_payment_generation*(1+inflation_rate/100+unsubscribed_payment_generation_escal/100)^Y$2),0)</f>
        <v>0</v>
      </c>
      <c r="AA192" s="204">
        <f>IF(AA$2&lt;=analysis_period,IF(unsubscribed_payment_generation="n/a",Inputs!AB$210,unsubscribed_payment_generation*(1+inflation_rate/100+unsubscribed_payment_generation_escal/100)^Z$2),0)</f>
        <v>0</v>
      </c>
      <c r="AB192" s="204">
        <f>IF(AB$2&lt;=analysis_period,IF(unsubscribed_payment_generation="n/a",Inputs!AC$210,unsubscribed_payment_generation*(1+inflation_rate/100+unsubscribed_payment_generation_escal/100)^AA$2),0)</f>
        <v>0</v>
      </c>
      <c r="AC192" s="204">
        <f>IF(AC$2&lt;=analysis_period,IF(unsubscribed_payment_generation="n/a",Inputs!AD$210,unsubscribed_payment_generation*(1+inflation_rate/100+unsubscribed_payment_generation_escal/100)^AB$2),0)</f>
        <v>0</v>
      </c>
      <c r="AD192" s="204">
        <f>IF(AD$2&lt;=analysis_period,IF(unsubscribed_payment_generation="n/a",Inputs!AE$210,unsubscribed_payment_generation*(1+inflation_rate/100+unsubscribed_payment_generation_escal/100)^AC$2),0)</f>
        <v>0</v>
      </c>
      <c r="AE192" s="204">
        <f>IF(AE$2&lt;=analysis_period,IF(unsubscribed_payment_generation="n/a",Inputs!AF$210,unsubscribed_payment_generation*(1+inflation_rate/100+unsubscribed_payment_generation_escal/100)^AD$2),0)</f>
        <v>0</v>
      </c>
      <c r="AF192" s="204">
        <f>IF(AF$2&lt;=analysis_period,IF(unsubscribed_payment_generation="n/a",Inputs!AG$210,unsubscribed_payment_generation*(1+inflation_rate/100+unsubscribed_payment_generation_escal/100)^AE$2),0)</f>
        <v>0</v>
      </c>
      <c r="AG192" s="204">
        <f>IF(AG$2&lt;=analysis_period,IF(unsubscribed_payment_generation="n/a",Inputs!AH$210,unsubscribed_payment_generation*(1+inflation_rate/100+unsubscribed_payment_generation_escal/100)^AF$2),0)</f>
        <v>0</v>
      </c>
      <c r="AH192" s="204">
        <f>IF(AH$2&lt;=analysis_period,IF(unsubscribed_payment_generation="n/a",Inputs!AI$210,unsubscribed_payment_generation*(1+inflation_rate/100+unsubscribed_payment_generation_escal/100)^AG$2),0)</f>
        <v>0</v>
      </c>
      <c r="AI192" s="204">
        <f>IF(AI$2&lt;=analysis_period,IF(unsubscribed_payment_generation="n/a",Inputs!AJ$210,unsubscribed_payment_generation*(1+inflation_rate/100+unsubscribed_payment_generation_escal/100)^AH$2),0)</f>
        <v>0</v>
      </c>
      <c r="AJ192" s="204">
        <f>IF(AJ$2&lt;=analysis_period,IF(unsubscribed_payment_generation="n/a",Inputs!AK$210,unsubscribed_payment_generation*(1+inflation_rate/100+unsubscribed_payment_generation_escal/100)^AI$2),0)</f>
        <v>0</v>
      </c>
      <c r="AK192" s="204">
        <f>IF(AK$2&lt;=analysis_period,IF(unsubscribed_payment_generation="n/a",Inputs!AL$210,unsubscribed_payment_generation*(1+inflation_rate/100+unsubscribed_payment_generation_escal/100)^AJ$2),0)</f>
        <v>0</v>
      </c>
      <c r="AL192" s="204">
        <f>IF(AL$2&lt;=analysis_period,IF(unsubscribed_payment_generation="n/a",Inputs!AM$210,unsubscribed_payment_generation*(1+inflation_rate/100+unsubscribed_payment_generation_escal/100)^AK$2),0)</f>
        <v>0</v>
      </c>
      <c r="AM192" s="204">
        <f>IF(AM$2&lt;=analysis_period,IF(unsubscribed_payment_generation="n/a",Inputs!AN$210,unsubscribed_payment_generation*(1+inflation_rate/100+unsubscribed_payment_generation_escal/100)^AL$2),0)</f>
        <v>0</v>
      </c>
      <c r="AN192" s="204">
        <f>IF(AN$2&lt;=analysis_period,IF(unsubscribed_payment_generation="n/a",Inputs!AO$210,unsubscribed_payment_generation*(1+inflation_rate/100+unsubscribed_payment_generation_escal/100)^AM$2),0)</f>
        <v>0</v>
      </c>
      <c r="AO192" s="204">
        <f>IF(AO$2&lt;=analysis_period,IF(unsubscribed_payment_generation="n/a",Inputs!AP$210,unsubscribed_payment_generation*(1+inflation_rate/100+unsubscribed_payment_generation_escal/100)^AN$2),0)</f>
        <v>0</v>
      </c>
      <c r="AP192" s="204">
        <f>IF(AP$2&lt;=analysis_period,IF(unsubscribed_payment_generation="n/a",Inputs!AQ$210,unsubscribed_payment_generation*(1+inflation_rate/100+unsubscribed_payment_generation_escal/100)^AO$2),0)</f>
        <v>0</v>
      </c>
    </row>
    <row r="193" spans="1:42" x14ac:dyDescent="0.2">
      <c r="A193" s="18" t="s">
        <v>371</v>
      </c>
      <c r="B193" s="122"/>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2"/>
      <c r="AL193" s="122"/>
      <c r="AM193" s="122"/>
      <c r="AN193" s="122"/>
      <c r="AO193" s="122"/>
      <c r="AP193" s="122"/>
    </row>
    <row r="194" spans="1:42" x14ac:dyDescent="0.2">
      <c r="A194" s="89" t="str">
        <f>subscriber1_name</f>
        <v>Anchor</v>
      </c>
      <c r="B194" s="122"/>
      <c r="C194" s="122">
        <f>C168/100*C$7</f>
        <v>84762800</v>
      </c>
      <c r="D194" s="122">
        <f t="shared" ref="D194:AP194" si="63">D168/100*D$7</f>
        <v>84339200</v>
      </c>
      <c r="E194" s="122">
        <f t="shared" si="63"/>
        <v>83917600</v>
      </c>
      <c r="F194" s="122">
        <f t="shared" si="63"/>
        <v>83498000</v>
      </c>
      <c r="G194" s="122">
        <f t="shared" si="63"/>
        <v>83080400</v>
      </c>
      <c r="H194" s="122">
        <f t="shared" si="63"/>
        <v>82664800</v>
      </c>
      <c r="I194" s="122">
        <f t="shared" si="63"/>
        <v>82251600</v>
      </c>
      <c r="J194" s="122">
        <f t="shared" si="63"/>
        <v>81840400</v>
      </c>
      <c r="K194" s="122">
        <f t="shared" si="63"/>
        <v>81431200</v>
      </c>
      <c r="L194" s="122">
        <f t="shared" si="63"/>
        <v>81024000</v>
      </c>
      <c r="M194" s="122">
        <f t="shared" si="63"/>
        <v>80618800</v>
      </c>
      <c r="N194" s="122">
        <f t="shared" si="63"/>
        <v>80216000</v>
      </c>
      <c r="O194" s="122">
        <f t="shared" si="63"/>
        <v>79814800</v>
      </c>
      <c r="P194" s="122">
        <f t="shared" si="63"/>
        <v>79415600</v>
      </c>
      <c r="Q194" s="122">
        <f t="shared" si="63"/>
        <v>79018800</v>
      </c>
      <c r="R194" s="122">
        <f t="shared" si="63"/>
        <v>78623600</v>
      </c>
      <c r="S194" s="122">
        <f t="shared" si="63"/>
        <v>78230400</v>
      </c>
      <c r="T194" s="122">
        <f t="shared" si="63"/>
        <v>77839200</v>
      </c>
      <c r="U194" s="122">
        <f t="shared" si="63"/>
        <v>77450000</v>
      </c>
      <c r="V194" s="122">
        <f t="shared" si="63"/>
        <v>77062800</v>
      </c>
      <c r="W194" s="122">
        <f t="shared" si="63"/>
        <v>76677600</v>
      </c>
      <c r="X194" s="122">
        <f t="shared" si="63"/>
        <v>76294000</v>
      </c>
      <c r="Y194" s="122">
        <f t="shared" si="63"/>
        <v>75912800</v>
      </c>
      <c r="Z194" s="122">
        <f t="shared" si="63"/>
        <v>75533200</v>
      </c>
      <c r="AA194" s="122">
        <f t="shared" si="63"/>
        <v>75155200</v>
      </c>
      <c r="AB194" s="122">
        <f t="shared" si="63"/>
        <v>0</v>
      </c>
      <c r="AC194" s="122">
        <f t="shared" si="63"/>
        <v>0</v>
      </c>
      <c r="AD194" s="122">
        <f t="shared" si="63"/>
        <v>0</v>
      </c>
      <c r="AE194" s="122">
        <f t="shared" si="63"/>
        <v>0</v>
      </c>
      <c r="AF194" s="122">
        <f t="shared" si="63"/>
        <v>0</v>
      </c>
      <c r="AG194" s="122">
        <f t="shared" si="63"/>
        <v>0</v>
      </c>
      <c r="AH194" s="122">
        <f t="shared" si="63"/>
        <v>0</v>
      </c>
      <c r="AI194" s="122">
        <f t="shared" si="63"/>
        <v>0</v>
      </c>
      <c r="AJ194" s="122">
        <f t="shared" si="63"/>
        <v>0</v>
      </c>
      <c r="AK194" s="122">
        <f t="shared" si="63"/>
        <v>0</v>
      </c>
      <c r="AL194" s="122">
        <f t="shared" si="63"/>
        <v>0</v>
      </c>
      <c r="AM194" s="122">
        <f t="shared" si="63"/>
        <v>0</v>
      </c>
      <c r="AN194" s="122">
        <f t="shared" si="63"/>
        <v>0</v>
      </c>
      <c r="AO194" s="122">
        <f t="shared" si="63"/>
        <v>0</v>
      </c>
      <c r="AP194" s="122">
        <f t="shared" si="63"/>
        <v>0</v>
      </c>
    </row>
    <row r="195" spans="1:42" x14ac:dyDescent="0.2">
      <c r="A195" s="89" t="str">
        <f>subscriber2_name</f>
        <v>General</v>
      </c>
      <c r="B195" s="122"/>
      <c r="C195" s="122">
        <f>C169/100*C$7</f>
        <v>0</v>
      </c>
      <c r="D195" s="122">
        <f t="shared" ref="D195:AP195" si="64">D169/100*D$7</f>
        <v>0</v>
      </c>
      <c r="E195" s="122">
        <f t="shared" si="64"/>
        <v>0</v>
      </c>
      <c r="F195" s="122">
        <f t="shared" si="64"/>
        <v>0</v>
      </c>
      <c r="G195" s="122">
        <f t="shared" si="64"/>
        <v>0</v>
      </c>
      <c r="H195" s="122">
        <f t="shared" si="64"/>
        <v>0</v>
      </c>
      <c r="I195" s="122">
        <f t="shared" si="64"/>
        <v>0</v>
      </c>
      <c r="J195" s="122">
        <f t="shared" si="64"/>
        <v>0</v>
      </c>
      <c r="K195" s="122">
        <f t="shared" si="64"/>
        <v>0</v>
      </c>
      <c r="L195" s="122">
        <f t="shared" si="64"/>
        <v>0</v>
      </c>
      <c r="M195" s="122">
        <f t="shared" si="64"/>
        <v>0</v>
      </c>
      <c r="N195" s="122">
        <f t="shared" si="64"/>
        <v>0</v>
      </c>
      <c r="O195" s="122">
        <f t="shared" si="64"/>
        <v>0</v>
      </c>
      <c r="P195" s="122">
        <f t="shared" si="64"/>
        <v>0</v>
      </c>
      <c r="Q195" s="122">
        <f t="shared" si="64"/>
        <v>0</v>
      </c>
      <c r="R195" s="122">
        <f t="shared" si="64"/>
        <v>0</v>
      </c>
      <c r="S195" s="122">
        <f t="shared" si="64"/>
        <v>0</v>
      </c>
      <c r="T195" s="122">
        <f t="shared" si="64"/>
        <v>0</v>
      </c>
      <c r="U195" s="122">
        <f t="shared" si="64"/>
        <v>0</v>
      </c>
      <c r="V195" s="122">
        <f t="shared" si="64"/>
        <v>0</v>
      </c>
      <c r="W195" s="122">
        <f t="shared" si="64"/>
        <v>0</v>
      </c>
      <c r="X195" s="122">
        <f t="shared" si="64"/>
        <v>0</v>
      </c>
      <c r="Y195" s="122">
        <f t="shared" si="64"/>
        <v>0</v>
      </c>
      <c r="Z195" s="122">
        <f t="shared" si="64"/>
        <v>0</v>
      </c>
      <c r="AA195" s="122">
        <f t="shared" si="64"/>
        <v>0</v>
      </c>
      <c r="AB195" s="122">
        <f t="shared" si="64"/>
        <v>0</v>
      </c>
      <c r="AC195" s="122">
        <f t="shared" si="64"/>
        <v>0</v>
      </c>
      <c r="AD195" s="122">
        <f t="shared" si="64"/>
        <v>0</v>
      </c>
      <c r="AE195" s="122">
        <f t="shared" si="64"/>
        <v>0</v>
      </c>
      <c r="AF195" s="122">
        <f t="shared" si="64"/>
        <v>0</v>
      </c>
      <c r="AG195" s="122">
        <f t="shared" si="64"/>
        <v>0</v>
      </c>
      <c r="AH195" s="122">
        <f t="shared" si="64"/>
        <v>0</v>
      </c>
      <c r="AI195" s="122">
        <f t="shared" si="64"/>
        <v>0</v>
      </c>
      <c r="AJ195" s="122">
        <f t="shared" si="64"/>
        <v>0</v>
      </c>
      <c r="AK195" s="122">
        <f t="shared" si="64"/>
        <v>0</v>
      </c>
      <c r="AL195" s="122">
        <f t="shared" si="64"/>
        <v>0</v>
      </c>
      <c r="AM195" s="122">
        <f t="shared" si="64"/>
        <v>0</v>
      </c>
      <c r="AN195" s="122">
        <f t="shared" si="64"/>
        <v>0</v>
      </c>
      <c r="AO195" s="122">
        <f t="shared" si="64"/>
        <v>0</v>
      </c>
      <c r="AP195" s="122">
        <f t="shared" si="64"/>
        <v>0</v>
      </c>
    </row>
    <row r="196" spans="1:42" x14ac:dyDescent="0.2">
      <c r="A196" s="89" t="str">
        <f>subscriber3_name</f>
        <v>Subscriber Class 3</v>
      </c>
      <c r="B196" s="122"/>
      <c r="C196" s="122">
        <f>C170/100*C$7</f>
        <v>42381400</v>
      </c>
      <c r="D196" s="122">
        <f t="shared" ref="D196:AP196" si="65">D170/100*D$7</f>
        <v>42591296.000000007</v>
      </c>
      <c r="E196" s="122">
        <f t="shared" si="65"/>
        <v>42802171.880000003</v>
      </c>
      <c r="F196" s="122">
        <f t="shared" si="65"/>
        <v>43013994.699999996</v>
      </c>
      <c r="G196" s="122">
        <f t="shared" si="65"/>
        <v>43226939.821000002</v>
      </c>
      <c r="H196" s="122">
        <f t="shared" si="65"/>
        <v>43440765.723999999</v>
      </c>
      <c r="I196" s="122">
        <f t="shared" si="65"/>
        <v>43655859.215999998</v>
      </c>
      <c r="J196" s="122">
        <f t="shared" si="65"/>
        <v>43871978.627000004</v>
      </c>
      <c r="K196" s="122">
        <f t="shared" si="65"/>
        <v>44089091.037999995</v>
      </c>
      <c r="L196" s="122">
        <f t="shared" si="65"/>
        <v>44307366.719999999</v>
      </c>
      <c r="M196" s="122">
        <f t="shared" si="65"/>
        <v>44526569.428000003</v>
      </c>
      <c r="N196" s="122">
        <f t="shared" si="65"/>
        <v>44747292.360000007</v>
      </c>
      <c r="O196" s="122">
        <f t="shared" si="65"/>
        <v>44968656.005000003</v>
      </c>
      <c r="P196" s="122">
        <f t="shared" si="65"/>
        <v>45191248.640999995</v>
      </c>
      <c r="Q196" s="122">
        <f t="shared" si="65"/>
        <v>45415067.564999998</v>
      </c>
      <c r="R196" s="122">
        <f t="shared" si="65"/>
        <v>45639820.446000002</v>
      </c>
      <c r="S196" s="122">
        <f t="shared" si="65"/>
        <v>45865701.215999998</v>
      </c>
      <c r="T196" s="122">
        <f t="shared" si="65"/>
        <v>46092676.877999999</v>
      </c>
      <c r="U196" s="122">
        <f t="shared" si="65"/>
        <v>46320715.125</v>
      </c>
      <c r="V196" s="122">
        <f t="shared" si="65"/>
        <v>46550169.653999992</v>
      </c>
      <c r="W196" s="122">
        <f t="shared" si="65"/>
        <v>46780620.372000001</v>
      </c>
      <c r="X196" s="122">
        <f t="shared" si="65"/>
        <v>47011981.329999998</v>
      </c>
      <c r="Y196" s="122">
        <f t="shared" si="65"/>
        <v>47244900.426000006</v>
      </c>
      <c r="Z196" s="122">
        <f t="shared" si="65"/>
        <v>47478847.689000003</v>
      </c>
      <c r="AA196" s="122">
        <f t="shared" si="65"/>
        <v>47713593.935999997</v>
      </c>
      <c r="AB196" s="122">
        <f t="shared" si="65"/>
        <v>0</v>
      </c>
      <c r="AC196" s="122">
        <f t="shared" si="65"/>
        <v>0</v>
      </c>
      <c r="AD196" s="122">
        <f t="shared" si="65"/>
        <v>0</v>
      </c>
      <c r="AE196" s="122">
        <f t="shared" si="65"/>
        <v>0</v>
      </c>
      <c r="AF196" s="122">
        <f t="shared" si="65"/>
        <v>0</v>
      </c>
      <c r="AG196" s="122">
        <f t="shared" si="65"/>
        <v>0</v>
      </c>
      <c r="AH196" s="122">
        <f t="shared" si="65"/>
        <v>0</v>
      </c>
      <c r="AI196" s="122">
        <f t="shared" si="65"/>
        <v>0</v>
      </c>
      <c r="AJ196" s="122">
        <f t="shared" si="65"/>
        <v>0</v>
      </c>
      <c r="AK196" s="122">
        <f t="shared" si="65"/>
        <v>0</v>
      </c>
      <c r="AL196" s="122">
        <f t="shared" si="65"/>
        <v>0</v>
      </c>
      <c r="AM196" s="122">
        <f t="shared" si="65"/>
        <v>0</v>
      </c>
      <c r="AN196" s="122">
        <f t="shared" si="65"/>
        <v>0</v>
      </c>
      <c r="AO196" s="122">
        <f t="shared" si="65"/>
        <v>0</v>
      </c>
      <c r="AP196" s="122">
        <f t="shared" si="65"/>
        <v>0</v>
      </c>
    </row>
    <row r="197" spans="1:42" x14ac:dyDescent="0.2">
      <c r="A197" s="89" t="str">
        <f>subscriber4_name</f>
        <v>Subscriber Class 4</v>
      </c>
      <c r="B197" s="122"/>
      <c r="C197" s="122">
        <f>C171/100*C$7</f>
        <v>0</v>
      </c>
      <c r="D197" s="122">
        <f t="shared" ref="D197:AP197" si="66">D171/100*D$7</f>
        <v>0</v>
      </c>
      <c r="E197" s="122">
        <f t="shared" si="66"/>
        <v>0</v>
      </c>
      <c r="F197" s="122">
        <f t="shared" si="66"/>
        <v>0</v>
      </c>
      <c r="G197" s="122">
        <f t="shared" si="66"/>
        <v>0</v>
      </c>
      <c r="H197" s="122">
        <f t="shared" si="66"/>
        <v>0</v>
      </c>
      <c r="I197" s="122">
        <f t="shared" si="66"/>
        <v>0</v>
      </c>
      <c r="J197" s="122">
        <f t="shared" si="66"/>
        <v>0</v>
      </c>
      <c r="K197" s="122">
        <f t="shared" si="66"/>
        <v>0</v>
      </c>
      <c r="L197" s="122">
        <f t="shared" si="66"/>
        <v>0</v>
      </c>
      <c r="M197" s="122">
        <f t="shared" si="66"/>
        <v>0</v>
      </c>
      <c r="N197" s="122">
        <f t="shared" si="66"/>
        <v>0</v>
      </c>
      <c r="O197" s="122">
        <f t="shared" si="66"/>
        <v>0</v>
      </c>
      <c r="P197" s="122">
        <f t="shared" si="66"/>
        <v>0</v>
      </c>
      <c r="Q197" s="122">
        <f t="shared" si="66"/>
        <v>0</v>
      </c>
      <c r="R197" s="122">
        <f t="shared" si="66"/>
        <v>0</v>
      </c>
      <c r="S197" s="122">
        <f t="shared" si="66"/>
        <v>0</v>
      </c>
      <c r="T197" s="122">
        <f t="shared" si="66"/>
        <v>0</v>
      </c>
      <c r="U197" s="122">
        <f t="shared" si="66"/>
        <v>0</v>
      </c>
      <c r="V197" s="122">
        <f t="shared" si="66"/>
        <v>0</v>
      </c>
      <c r="W197" s="122">
        <f t="shared" si="66"/>
        <v>0</v>
      </c>
      <c r="X197" s="122">
        <f t="shared" si="66"/>
        <v>0</v>
      </c>
      <c r="Y197" s="122">
        <f t="shared" si="66"/>
        <v>0</v>
      </c>
      <c r="Z197" s="122">
        <f t="shared" si="66"/>
        <v>0</v>
      </c>
      <c r="AA197" s="122">
        <f t="shared" si="66"/>
        <v>0</v>
      </c>
      <c r="AB197" s="122">
        <f t="shared" si="66"/>
        <v>0</v>
      </c>
      <c r="AC197" s="122">
        <f t="shared" si="66"/>
        <v>0</v>
      </c>
      <c r="AD197" s="122">
        <f t="shared" si="66"/>
        <v>0</v>
      </c>
      <c r="AE197" s="122">
        <f t="shared" si="66"/>
        <v>0</v>
      </c>
      <c r="AF197" s="122">
        <f t="shared" si="66"/>
        <v>0</v>
      </c>
      <c r="AG197" s="122">
        <f t="shared" si="66"/>
        <v>0</v>
      </c>
      <c r="AH197" s="122">
        <f t="shared" si="66"/>
        <v>0</v>
      </c>
      <c r="AI197" s="122">
        <f t="shared" si="66"/>
        <v>0</v>
      </c>
      <c r="AJ197" s="122">
        <f t="shared" si="66"/>
        <v>0</v>
      </c>
      <c r="AK197" s="122">
        <f t="shared" si="66"/>
        <v>0</v>
      </c>
      <c r="AL197" s="122">
        <f t="shared" si="66"/>
        <v>0</v>
      </c>
      <c r="AM197" s="122">
        <f t="shared" si="66"/>
        <v>0</v>
      </c>
      <c r="AN197" s="122">
        <f t="shared" si="66"/>
        <v>0</v>
      </c>
      <c r="AO197" s="122">
        <f t="shared" si="66"/>
        <v>0</v>
      </c>
      <c r="AP197" s="122">
        <f t="shared" si="66"/>
        <v>0</v>
      </c>
    </row>
    <row r="198" spans="1:42" x14ac:dyDescent="0.2">
      <c r="A198" s="89" t="s">
        <v>341</v>
      </c>
      <c r="B198" s="122"/>
      <c r="C198" s="122">
        <f t="shared" ref="C198:AP198" si="67">C$175/100*C$7</f>
        <v>84762800</v>
      </c>
      <c r="D198" s="122">
        <f t="shared" si="67"/>
        <v>83917504</v>
      </c>
      <c r="E198" s="122">
        <f t="shared" si="67"/>
        <v>83074228.120000005</v>
      </c>
      <c r="F198" s="122">
        <f t="shared" si="67"/>
        <v>82233005.300000012</v>
      </c>
      <c r="G198" s="122">
        <f t="shared" si="67"/>
        <v>81393660.17899999</v>
      </c>
      <c r="H198" s="122">
        <f t="shared" si="67"/>
        <v>80556434.275999993</v>
      </c>
      <c r="I198" s="122">
        <f t="shared" si="67"/>
        <v>79721540.783999994</v>
      </c>
      <c r="J198" s="122">
        <f t="shared" si="67"/>
        <v>78888621.372999996</v>
      </c>
      <c r="K198" s="122">
        <f t="shared" si="67"/>
        <v>78057708.961999997</v>
      </c>
      <c r="L198" s="122">
        <f t="shared" si="67"/>
        <v>77228633.280000001</v>
      </c>
      <c r="M198" s="122">
        <f t="shared" si="67"/>
        <v>76401630.572000012</v>
      </c>
      <c r="N198" s="122">
        <f t="shared" si="67"/>
        <v>75576707.640000001</v>
      </c>
      <c r="O198" s="122">
        <f t="shared" si="67"/>
        <v>74753543.99499999</v>
      </c>
      <c r="P198" s="122">
        <f t="shared" si="67"/>
        <v>73932151.358999997</v>
      </c>
      <c r="Q198" s="122">
        <f t="shared" si="67"/>
        <v>73113132.435000002</v>
      </c>
      <c r="R198" s="122">
        <f t="shared" si="67"/>
        <v>72295579.554000005</v>
      </c>
      <c r="S198" s="122">
        <f t="shared" si="67"/>
        <v>71479898.784000009</v>
      </c>
      <c r="T198" s="122">
        <f t="shared" si="67"/>
        <v>70666123.122000009</v>
      </c>
      <c r="U198" s="122">
        <f t="shared" si="67"/>
        <v>69854284.875</v>
      </c>
      <c r="V198" s="122">
        <f t="shared" si="67"/>
        <v>69044030.346000001</v>
      </c>
      <c r="W198" s="122">
        <f t="shared" si="67"/>
        <v>68235779.627999991</v>
      </c>
      <c r="X198" s="122">
        <f t="shared" si="67"/>
        <v>67429018.669999987</v>
      </c>
      <c r="Y198" s="122">
        <f t="shared" si="67"/>
        <v>66624299.574000001</v>
      </c>
      <c r="Z198" s="122">
        <f t="shared" si="67"/>
        <v>65820952.31099999</v>
      </c>
      <c r="AA198" s="122">
        <f t="shared" si="67"/>
        <v>65019206.064000003</v>
      </c>
      <c r="AB198" s="122">
        <f t="shared" si="67"/>
        <v>0</v>
      </c>
      <c r="AC198" s="122">
        <f t="shared" si="67"/>
        <v>0</v>
      </c>
      <c r="AD198" s="122">
        <f t="shared" si="67"/>
        <v>0</v>
      </c>
      <c r="AE198" s="122">
        <f t="shared" si="67"/>
        <v>0</v>
      </c>
      <c r="AF198" s="122">
        <f t="shared" si="67"/>
        <v>0</v>
      </c>
      <c r="AG198" s="122">
        <f t="shared" si="67"/>
        <v>0</v>
      </c>
      <c r="AH198" s="122">
        <f t="shared" si="67"/>
        <v>0</v>
      </c>
      <c r="AI198" s="122">
        <f t="shared" si="67"/>
        <v>0</v>
      </c>
      <c r="AJ198" s="122">
        <f t="shared" si="67"/>
        <v>0</v>
      </c>
      <c r="AK198" s="122">
        <f t="shared" si="67"/>
        <v>0</v>
      </c>
      <c r="AL198" s="122">
        <f t="shared" si="67"/>
        <v>0</v>
      </c>
      <c r="AM198" s="122">
        <f t="shared" si="67"/>
        <v>0</v>
      </c>
      <c r="AN198" s="122">
        <f t="shared" si="67"/>
        <v>0</v>
      </c>
      <c r="AO198" s="122">
        <f t="shared" si="67"/>
        <v>0</v>
      </c>
      <c r="AP198" s="122">
        <f t="shared" si="67"/>
        <v>0</v>
      </c>
    </row>
    <row r="199" spans="1:42" x14ac:dyDescent="0.2">
      <c r="A199" s="18" t="s">
        <v>383</v>
      </c>
      <c r="B199" s="122"/>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c r="AD199" s="122"/>
      <c r="AE199" s="122"/>
      <c r="AF199" s="122"/>
      <c r="AG199" s="122"/>
      <c r="AH199" s="122"/>
      <c r="AI199" s="122"/>
      <c r="AJ199" s="122"/>
      <c r="AK199" s="122"/>
      <c r="AL199" s="122"/>
      <c r="AM199" s="122"/>
      <c r="AN199" s="122"/>
      <c r="AO199" s="122"/>
      <c r="AP199" s="122"/>
    </row>
    <row r="200" spans="1:42" x14ac:dyDescent="0.2">
      <c r="A200" s="89" t="str">
        <f>subscriber1_name</f>
        <v>Anchor</v>
      </c>
      <c r="B200" s="122"/>
      <c r="C200" s="122">
        <f>C194*C188</f>
        <v>0</v>
      </c>
      <c r="D200" s="122">
        <f t="shared" ref="D200:AP200" si="68">D194*D188</f>
        <v>0</v>
      </c>
      <c r="E200" s="122">
        <f t="shared" si="68"/>
        <v>0</v>
      </c>
      <c r="F200" s="122">
        <f t="shared" si="68"/>
        <v>0</v>
      </c>
      <c r="G200" s="122">
        <f t="shared" si="68"/>
        <v>0</v>
      </c>
      <c r="H200" s="122">
        <f t="shared" si="68"/>
        <v>0</v>
      </c>
      <c r="I200" s="122">
        <f t="shared" si="68"/>
        <v>0</v>
      </c>
      <c r="J200" s="122">
        <f t="shared" si="68"/>
        <v>0</v>
      </c>
      <c r="K200" s="122">
        <f t="shared" si="68"/>
        <v>0</v>
      </c>
      <c r="L200" s="122">
        <f t="shared" si="68"/>
        <v>0</v>
      </c>
      <c r="M200" s="122">
        <f t="shared" si="68"/>
        <v>0</v>
      </c>
      <c r="N200" s="122">
        <f t="shared" si="68"/>
        <v>0</v>
      </c>
      <c r="O200" s="122">
        <f t="shared" si="68"/>
        <v>0</v>
      </c>
      <c r="P200" s="122">
        <f t="shared" si="68"/>
        <v>0</v>
      </c>
      <c r="Q200" s="122">
        <f t="shared" si="68"/>
        <v>0</v>
      </c>
      <c r="R200" s="122">
        <f t="shared" si="68"/>
        <v>0</v>
      </c>
      <c r="S200" s="122">
        <f t="shared" si="68"/>
        <v>0</v>
      </c>
      <c r="T200" s="122">
        <f t="shared" si="68"/>
        <v>0</v>
      </c>
      <c r="U200" s="122">
        <f t="shared" si="68"/>
        <v>0</v>
      </c>
      <c r="V200" s="122">
        <f t="shared" si="68"/>
        <v>0</v>
      </c>
      <c r="W200" s="122">
        <f t="shared" si="68"/>
        <v>0</v>
      </c>
      <c r="X200" s="122">
        <f t="shared" si="68"/>
        <v>0</v>
      </c>
      <c r="Y200" s="122">
        <f t="shared" si="68"/>
        <v>0</v>
      </c>
      <c r="Z200" s="122">
        <f t="shared" si="68"/>
        <v>0</v>
      </c>
      <c r="AA200" s="122">
        <f t="shared" si="68"/>
        <v>0</v>
      </c>
      <c r="AB200" s="122">
        <f t="shared" si="68"/>
        <v>0</v>
      </c>
      <c r="AC200" s="122">
        <f t="shared" si="68"/>
        <v>0</v>
      </c>
      <c r="AD200" s="122">
        <f t="shared" si="68"/>
        <v>0</v>
      </c>
      <c r="AE200" s="122">
        <f t="shared" si="68"/>
        <v>0</v>
      </c>
      <c r="AF200" s="122">
        <f t="shared" si="68"/>
        <v>0</v>
      </c>
      <c r="AG200" s="122">
        <f t="shared" si="68"/>
        <v>0</v>
      </c>
      <c r="AH200" s="122">
        <f t="shared" si="68"/>
        <v>0</v>
      </c>
      <c r="AI200" s="122">
        <f t="shared" si="68"/>
        <v>0</v>
      </c>
      <c r="AJ200" s="122">
        <f t="shared" si="68"/>
        <v>0</v>
      </c>
      <c r="AK200" s="122">
        <f t="shared" si="68"/>
        <v>0</v>
      </c>
      <c r="AL200" s="122">
        <f t="shared" si="68"/>
        <v>0</v>
      </c>
      <c r="AM200" s="122">
        <f t="shared" si="68"/>
        <v>0</v>
      </c>
      <c r="AN200" s="122">
        <f t="shared" si="68"/>
        <v>0</v>
      </c>
      <c r="AO200" s="122">
        <f t="shared" si="68"/>
        <v>0</v>
      </c>
      <c r="AP200" s="122">
        <f t="shared" si="68"/>
        <v>0</v>
      </c>
    </row>
    <row r="201" spans="1:42" x14ac:dyDescent="0.2">
      <c r="A201" s="89" t="str">
        <f>subscriber2_name</f>
        <v>General</v>
      </c>
      <c r="B201" s="122"/>
      <c r="C201" s="122">
        <f>C195*C189</f>
        <v>0</v>
      </c>
      <c r="D201" s="122">
        <f t="shared" ref="D201:AP201" si="69">D195*D189</f>
        <v>0</v>
      </c>
      <c r="E201" s="122">
        <f t="shared" si="69"/>
        <v>0</v>
      </c>
      <c r="F201" s="122">
        <f t="shared" si="69"/>
        <v>0</v>
      </c>
      <c r="G201" s="122">
        <f t="shared" si="69"/>
        <v>0</v>
      </c>
      <c r="H201" s="122">
        <f t="shared" si="69"/>
        <v>0</v>
      </c>
      <c r="I201" s="122">
        <f t="shared" si="69"/>
        <v>0</v>
      </c>
      <c r="J201" s="122">
        <f t="shared" si="69"/>
        <v>0</v>
      </c>
      <c r="K201" s="122">
        <f t="shared" si="69"/>
        <v>0</v>
      </c>
      <c r="L201" s="122">
        <f t="shared" si="69"/>
        <v>0</v>
      </c>
      <c r="M201" s="122">
        <f t="shared" si="69"/>
        <v>0</v>
      </c>
      <c r="N201" s="122">
        <f t="shared" si="69"/>
        <v>0</v>
      </c>
      <c r="O201" s="122">
        <f t="shared" si="69"/>
        <v>0</v>
      </c>
      <c r="P201" s="122">
        <f t="shared" si="69"/>
        <v>0</v>
      </c>
      <c r="Q201" s="122">
        <f t="shared" si="69"/>
        <v>0</v>
      </c>
      <c r="R201" s="122">
        <f t="shared" si="69"/>
        <v>0</v>
      </c>
      <c r="S201" s="122">
        <f t="shared" si="69"/>
        <v>0</v>
      </c>
      <c r="T201" s="122">
        <f t="shared" si="69"/>
        <v>0</v>
      </c>
      <c r="U201" s="122">
        <f t="shared" si="69"/>
        <v>0</v>
      </c>
      <c r="V201" s="122">
        <f t="shared" si="69"/>
        <v>0</v>
      </c>
      <c r="W201" s="122">
        <f t="shared" si="69"/>
        <v>0</v>
      </c>
      <c r="X201" s="122">
        <f t="shared" si="69"/>
        <v>0</v>
      </c>
      <c r="Y201" s="122">
        <f t="shared" si="69"/>
        <v>0</v>
      </c>
      <c r="Z201" s="122">
        <f t="shared" si="69"/>
        <v>0</v>
      </c>
      <c r="AA201" s="122">
        <f t="shared" si="69"/>
        <v>0</v>
      </c>
      <c r="AB201" s="122">
        <f t="shared" si="69"/>
        <v>0</v>
      </c>
      <c r="AC201" s="122">
        <f t="shared" si="69"/>
        <v>0</v>
      </c>
      <c r="AD201" s="122">
        <f t="shared" si="69"/>
        <v>0</v>
      </c>
      <c r="AE201" s="122">
        <f t="shared" si="69"/>
        <v>0</v>
      </c>
      <c r="AF201" s="122">
        <f t="shared" si="69"/>
        <v>0</v>
      </c>
      <c r="AG201" s="122">
        <f t="shared" si="69"/>
        <v>0</v>
      </c>
      <c r="AH201" s="122">
        <f t="shared" si="69"/>
        <v>0</v>
      </c>
      <c r="AI201" s="122">
        <f t="shared" si="69"/>
        <v>0</v>
      </c>
      <c r="AJ201" s="122">
        <f t="shared" si="69"/>
        <v>0</v>
      </c>
      <c r="AK201" s="122">
        <f t="shared" si="69"/>
        <v>0</v>
      </c>
      <c r="AL201" s="122">
        <f t="shared" si="69"/>
        <v>0</v>
      </c>
      <c r="AM201" s="122">
        <f t="shared" si="69"/>
        <v>0</v>
      </c>
      <c r="AN201" s="122">
        <f t="shared" si="69"/>
        <v>0</v>
      </c>
      <c r="AO201" s="122">
        <f t="shared" si="69"/>
        <v>0</v>
      </c>
      <c r="AP201" s="122">
        <f t="shared" si="69"/>
        <v>0</v>
      </c>
    </row>
    <row r="202" spans="1:42" x14ac:dyDescent="0.2">
      <c r="A202" s="89" t="str">
        <f>subscriber3_name</f>
        <v>Subscriber Class 3</v>
      </c>
      <c r="B202" s="122"/>
      <c r="C202" s="122">
        <f>C196*C190</f>
        <v>0</v>
      </c>
      <c r="D202" s="122">
        <f t="shared" ref="D202:AP202" si="70">D196*D190</f>
        <v>0</v>
      </c>
      <c r="E202" s="122">
        <f t="shared" si="70"/>
        <v>0</v>
      </c>
      <c r="F202" s="122">
        <f t="shared" si="70"/>
        <v>0</v>
      </c>
      <c r="G202" s="122">
        <f t="shared" si="70"/>
        <v>0</v>
      </c>
      <c r="H202" s="122">
        <f t="shared" si="70"/>
        <v>0</v>
      </c>
      <c r="I202" s="122">
        <f t="shared" si="70"/>
        <v>0</v>
      </c>
      <c r="J202" s="122">
        <f t="shared" si="70"/>
        <v>0</v>
      </c>
      <c r="K202" s="122">
        <f t="shared" si="70"/>
        <v>0</v>
      </c>
      <c r="L202" s="122">
        <f t="shared" si="70"/>
        <v>0</v>
      </c>
      <c r="M202" s="122">
        <f t="shared" si="70"/>
        <v>0</v>
      </c>
      <c r="N202" s="122">
        <f t="shared" si="70"/>
        <v>0</v>
      </c>
      <c r="O202" s="122">
        <f t="shared" si="70"/>
        <v>0</v>
      </c>
      <c r="P202" s="122">
        <f t="shared" si="70"/>
        <v>0</v>
      </c>
      <c r="Q202" s="122">
        <f t="shared" si="70"/>
        <v>0</v>
      </c>
      <c r="R202" s="122">
        <f t="shared" si="70"/>
        <v>0</v>
      </c>
      <c r="S202" s="122">
        <f t="shared" si="70"/>
        <v>0</v>
      </c>
      <c r="T202" s="122">
        <f t="shared" si="70"/>
        <v>0</v>
      </c>
      <c r="U202" s="122">
        <f t="shared" si="70"/>
        <v>0</v>
      </c>
      <c r="V202" s="122">
        <f t="shared" si="70"/>
        <v>0</v>
      </c>
      <c r="W202" s="122">
        <f t="shared" si="70"/>
        <v>0</v>
      </c>
      <c r="X202" s="122">
        <f t="shared" si="70"/>
        <v>0</v>
      </c>
      <c r="Y202" s="122">
        <f t="shared" si="70"/>
        <v>0</v>
      </c>
      <c r="Z202" s="122">
        <f t="shared" si="70"/>
        <v>0</v>
      </c>
      <c r="AA202" s="122">
        <f t="shared" si="70"/>
        <v>0</v>
      </c>
      <c r="AB202" s="122">
        <f t="shared" si="70"/>
        <v>0</v>
      </c>
      <c r="AC202" s="122">
        <f t="shared" si="70"/>
        <v>0</v>
      </c>
      <c r="AD202" s="122">
        <f t="shared" si="70"/>
        <v>0</v>
      </c>
      <c r="AE202" s="122">
        <f t="shared" si="70"/>
        <v>0</v>
      </c>
      <c r="AF202" s="122">
        <f t="shared" si="70"/>
        <v>0</v>
      </c>
      <c r="AG202" s="122">
        <f t="shared" si="70"/>
        <v>0</v>
      </c>
      <c r="AH202" s="122">
        <f t="shared" si="70"/>
        <v>0</v>
      </c>
      <c r="AI202" s="122">
        <f t="shared" si="70"/>
        <v>0</v>
      </c>
      <c r="AJ202" s="122">
        <f t="shared" si="70"/>
        <v>0</v>
      </c>
      <c r="AK202" s="122">
        <f t="shared" si="70"/>
        <v>0</v>
      </c>
      <c r="AL202" s="122">
        <f t="shared" si="70"/>
        <v>0</v>
      </c>
      <c r="AM202" s="122">
        <f t="shared" si="70"/>
        <v>0</v>
      </c>
      <c r="AN202" s="122">
        <f t="shared" si="70"/>
        <v>0</v>
      </c>
      <c r="AO202" s="122">
        <f t="shared" si="70"/>
        <v>0</v>
      </c>
      <c r="AP202" s="122">
        <f t="shared" si="70"/>
        <v>0</v>
      </c>
    </row>
    <row r="203" spans="1:42" x14ac:dyDescent="0.2">
      <c r="A203" s="89" t="str">
        <f>subscriber4_name</f>
        <v>Subscriber Class 4</v>
      </c>
      <c r="B203" s="122"/>
      <c r="C203" s="123">
        <f>C197*C191</f>
        <v>0</v>
      </c>
      <c r="D203" s="123">
        <f t="shared" ref="D203:AP203" si="71">D197*D191</f>
        <v>0</v>
      </c>
      <c r="E203" s="123">
        <f t="shared" si="71"/>
        <v>0</v>
      </c>
      <c r="F203" s="123">
        <f t="shared" si="71"/>
        <v>0</v>
      </c>
      <c r="G203" s="123">
        <f t="shared" si="71"/>
        <v>0</v>
      </c>
      <c r="H203" s="123">
        <f t="shared" si="71"/>
        <v>0</v>
      </c>
      <c r="I203" s="123">
        <f t="shared" si="71"/>
        <v>0</v>
      </c>
      <c r="J203" s="123">
        <f t="shared" si="71"/>
        <v>0</v>
      </c>
      <c r="K203" s="123">
        <f t="shared" si="71"/>
        <v>0</v>
      </c>
      <c r="L203" s="123">
        <f t="shared" si="71"/>
        <v>0</v>
      </c>
      <c r="M203" s="123">
        <f t="shared" si="71"/>
        <v>0</v>
      </c>
      <c r="N203" s="123">
        <f t="shared" si="71"/>
        <v>0</v>
      </c>
      <c r="O203" s="123">
        <f t="shared" si="71"/>
        <v>0</v>
      </c>
      <c r="P203" s="123">
        <f t="shared" si="71"/>
        <v>0</v>
      </c>
      <c r="Q203" s="123">
        <f t="shared" si="71"/>
        <v>0</v>
      </c>
      <c r="R203" s="123">
        <f t="shared" si="71"/>
        <v>0</v>
      </c>
      <c r="S203" s="123">
        <f t="shared" si="71"/>
        <v>0</v>
      </c>
      <c r="T203" s="123">
        <f t="shared" si="71"/>
        <v>0</v>
      </c>
      <c r="U203" s="123">
        <f t="shared" si="71"/>
        <v>0</v>
      </c>
      <c r="V203" s="123">
        <f t="shared" si="71"/>
        <v>0</v>
      </c>
      <c r="W203" s="123">
        <f t="shared" si="71"/>
        <v>0</v>
      </c>
      <c r="X203" s="123">
        <f t="shared" si="71"/>
        <v>0</v>
      </c>
      <c r="Y203" s="123">
        <f t="shared" si="71"/>
        <v>0</v>
      </c>
      <c r="Z203" s="123">
        <f t="shared" si="71"/>
        <v>0</v>
      </c>
      <c r="AA203" s="123">
        <f t="shared" si="71"/>
        <v>0</v>
      </c>
      <c r="AB203" s="123">
        <f t="shared" si="71"/>
        <v>0</v>
      </c>
      <c r="AC203" s="123">
        <f t="shared" si="71"/>
        <v>0</v>
      </c>
      <c r="AD203" s="123">
        <f t="shared" si="71"/>
        <v>0</v>
      </c>
      <c r="AE203" s="123">
        <f t="shared" si="71"/>
        <v>0</v>
      </c>
      <c r="AF203" s="123">
        <f t="shared" si="71"/>
        <v>0</v>
      </c>
      <c r="AG203" s="123">
        <f t="shared" si="71"/>
        <v>0</v>
      </c>
      <c r="AH203" s="123">
        <f t="shared" si="71"/>
        <v>0</v>
      </c>
      <c r="AI203" s="123">
        <f t="shared" si="71"/>
        <v>0</v>
      </c>
      <c r="AJ203" s="123">
        <f t="shared" si="71"/>
        <v>0</v>
      </c>
      <c r="AK203" s="123">
        <f t="shared" si="71"/>
        <v>0</v>
      </c>
      <c r="AL203" s="123">
        <f t="shared" si="71"/>
        <v>0</v>
      </c>
      <c r="AM203" s="123">
        <f t="shared" si="71"/>
        <v>0</v>
      </c>
      <c r="AN203" s="123">
        <f t="shared" si="71"/>
        <v>0</v>
      </c>
      <c r="AO203" s="123">
        <f t="shared" si="71"/>
        <v>0</v>
      </c>
      <c r="AP203" s="123">
        <f t="shared" si="71"/>
        <v>0</v>
      </c>
    </row>
    <row r="204" spans="1:42" x14ac:dyDescent="0.2">
      <c r="A204" s="89" t="s">
        <v>390</v>
      </c>
      <c r="B204" s="122"/>
      <c r="C204" s="122">
        <f>SUM(C200:C203)</f>
        <v>0</v>
      </c>
      <c r="D204" s="122">
        <f t="shared" ref="D204:AP204" si="72">SUM(D200:D203)</f>
        <v>0</v>
      </c>
      <c r="E204" s="122">
        <f t="shared" si="72"/>
        <v>0</v>
      </c>
      <c r="F204" s="122">
        <f t="shared" si="72"/>
        <v>0</v>
      </c>
      <c r="G204" s="122">
        <f t="shared" si="72"/>
        <v>0</v>
      </c>
      <c r="H204" s="122">
        <f t="shared" si="72"/>
        <v>0</v>
      </c>
      <c r="I204" s="122">
        <f t="shared" si="72"/>
        <v>0</v>
      </c>
      <c r="J204" s="122">
        <f t="shared" si="72"/>
        <v>0</v>
      </c>
      <c r="K204" s="122">
        <f t="shared" si="72"/>
        <v>0</v>
      </c>
      <c r="L204" s="122">
        <f t="shared" si="72"/>
        <v>0</v>
      </c>
      <c r="M204" s="122">
        <f t="shared" si="72"/>
        <v>0</v>
      </c>
      <c r="N204" s="122">
        <f t="shared" si="72"/>
        <v>0</v>
      </c>
      <c r="O204" s="122">
        <f t="shared" si="72"/>
        <v>0</v>
      </c>
      <c r="P204" s="122">
        <f t="shared" si="72"/>
        <v>0</v>
      </c>
      <c r="Q204" s="122">
        <f t="shared" si="72"/>
        <v>0</v>
      </c>
      <c r="R204" s="122">
        <f t="shared" si="72"/>
        <v>0</v>
      </c>
      <c r="S204" s="122">
        <f t="shared" si="72"/>
        <v>0</v>
      </c>
      <c r="T204" s="122">
        <f t="shared" si="72"/>
        <v>0</v>
      </c>
      <c r="U204" s="122">
        <f t="shared" si="72"/>
        <v>0</v>
      </c>
      <c r="V204" s="122">
        <f t="shared" si="72"/>
        <v>0</v>
      </c>
      <c r="W204" s="122">
        <f t="shared" si="72"/>
        <v>0</v>
      </c>
      <c r="X204" s="122">
        <f t="shared" si="72"/>
        <v>0</v>
      </c>
      <c r="Y204" s="122">
        <f t="shared" si="72"/>
        <v>0</v>
      </c>
      <c r="Z204" s="122">
        <f t="shared" si="72"/>
        <v>0</v>
      </c>
      <c r="AA204" s="122">
        <f t="shared" si="72"/>
        <v>0</v>
      </c>
      <c r="AB204" s="122">
        <f t="shared" si="72"/>
        <v>0</v>
      </c>
      <c r="AC204" s="122">
        <f t="shared" si="72"/>
        <v>0</v>
      </c>
      <c r="AD204" s="122">
        <f t="shared" si="72"/>
        <v>0</v>
      </c>
      <c r="AE204" s="122">
        <f t="shared" si="72"/>
        <v>0</v>
      </c>
      <c r="AF204" s="122">
        <f t="shared" si="72"/>
        <v>0</v>
      </c>
      <c r="AG204" s="122">
        <f t="shared" si="72"/>
        <v>0</v>
      </c>
      <c r="AH204" s="122">
        <f t="shared" si="72"/>
        <v>0</v>
      </c>
      <c r="AI204" s="122">
        <f t="shared" si="72"/>
        <v>0</v>
      </c>
      <c r="AJ204" s="122">
        <f t="shared" si="72"/>
        <v>0</v>
      </c>
      <c r="AK204" s="122">
        <f t="shared" si="72"/>
        <v>0</v>
      </c>
      <c r="AL204" s="122">
        <f t="shared" si="72"/>
        <v>0</v>
      </c>
      <c r="AM204" s="122">
        <f t="shared" si="72"/>
        <v>0</v>
      </c>
      <c r="AN204" s="122">
        <f t="shared" si="72"/>
        <v>0</v>
      </c>
      <c r="AO204" s="122">
        <f t="shared" si="72"/>
        <v>0</v>
      </c>
      <c r="AP204" s="122">
        <f t="shared" si="72"/>
        <v>0</v>
      </c>
    </row>
    <row r="205" spans="1:42" x14ac:dyDescent="0.2">
      <c r="A205" s="89" t="s">
        <v>364</v>
      </c>
      <c r="B205" s="122"/>
      <c r="C205" s="122">
        <f>C198*C192</f>
        <v>0</v>
      </c>
      <c r="D205" s="122">
        <f t="shared" ref="D205:AP205" si="73">D198*D192</f>
        <v>0</v>
      </c>
      <c r="E205" s="122">
        <f t="shared" si="73"/>
        <v>0</v>
      </c>
      <c r="F205" s="122">
        <f t="shared" si="73"/>
        <v>0</v>
      </c>
      <c r="G205" s="122">
        <f t="shared" si="73"/>
        <v>0</v>
      </c>
      <c r="H205" s="122">
        <f t="shared" si="73"/>
        <v>0</v>
      </c>
      <c r="I205" s="122">
        <f t="shared" si="73"/>
        <v>0</v>
      </c>
      <c r="J205" s="122">
        <f t="shared" si="73"/>
        <v>0</v>
      </c>
      <c r="K205" s="122">
        <f t="shared" si="73"/>
        <v>0</v>
      </c>
      <c r="L205" s="122">
        <f t="shared" si="73"/>
        <v>0</v>
      </c>
      <c r="M205" s="122">
        <f t="shared" si="73"/>
        <v>0</v>
      </c>
      <c r="N205" s="122">
        <f t="shared" si="73"/>
        <v>0</v>
      </c>
      <c r="O205" s="122">
        <f t="shared" si="73"/>
        <v>0</v>
      </c>
      <c r="P205" s="122">
        <f t="shared" si="73"/>
        <v>0</v>
      </c>
      <c r="Q205" s="122">
        <f t="shared" si="73"/>
        <v>0</v>
      </c>
      <c r="R205" s="122">
        <f t="shared" si="73"/>
        <v>0</v>
      </c>
      <c r="S205" s="122">
        <f t="shared" si="73"/>
        <v>0</v>
      </c>
      <c r="T205" s="122">
        <f t="shared" si="73"/>
        <v>0</v>
      </c>
      <c r="U205" s="122">
        <f t="shared" si="73"/>
        <v>0</v>
      </c>
      <c r="V205" s="122">
        <f t="shared" si="73"/>
        <v>0</v>
      </c>
      <c r="W205" s="122">
        <f t="shared" si="73"/>
        <v>0</v>
      </c>
      <c r="X205" s="122">
        <f t="shared" si="73"/>
        <v>0</v>
      </c>
      <c r="Y205" s="122">
        <f t="shared" si="73"/>
        <v>0</v>
      </c>
      <c r="Z205" s="122">
        <f t="shared" si="73"/>
        <v>0</v>
      </c>
      <c r="AA205" s="122">
        <f t="shared" si="73"/>
        <v>0</v>
      </c>
      <c r="AB205" s="122">
        <f t="shared" si="73"/>
        <v>0</v>
      </c>
      <c r="AC205" s="122">
        <f t="shared" si="73"/>
        <v>0</v>
      </c>
      <c r="AD205" s="122">
        <f t="shared" si="73"/>
        <v>0</v>
      </c>
      <c r="AE205" s="122">
        <f t="shared" si="73"/>
        <v>0</v>
      </c>
      <c r="AF205" s="122">
        <f t="shared" si="73"/>
        <v>0</v>
      </c>
      <c r="AG205" s="122">
        <f t="shared" si="73"/>
        <v>0</v>
      </c>
      <c r="AH205" s="122">
        <f t="shared" si="73"/>
        <v>0</v>
      </c>
      <c r="AI205" s="122">
        <f t="shared" si="73"/>
        <v>0</v>
      </c>
      <c r="AJ205" s="122">
        <f t="shared" si="73"/>
        <v>0</v>
      </c>
      <c r="AK205" s="122">
        <f t="shared" si="73"/>
        <v>0</v>
      </c>
      <c r="AL205" s="122">
        <f t="shared" si="73"/>
        <v>0</v>
      </c>
      <c r="AM205" s="122">
        <f t="shared" si="73"/>
        <v>0</v>
      </c>
      <c r="AN205" s="122">
        <f t="shared" si="73"/>
        <v>0</v>
      </c>
      <c r="AO205" s="122">
        <f t="shared" si="73"/>
        <v>0</v>
      </c>
      <c r="AP205" s="122">
        <f t="shared" si="73"/>
        <v>0</v>
      </c>
    </row>
    <row r="206" spans="1:42" x14ac:dyDescent="0.2">
      <c r="A206" s="18" t="s">
        <v>372</v>
      </c>
      <c r="B206" s="122"/>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c r="AA206" s="122"/>
      <c r="AB206" s="122"/>
      <c r="AC206" s="122"/>
      <c r="AD206" s="122"/>
      <c r="AE206" s="122"/>
      <c r="AF206" s="122"/>
      <c r="AG206" s="122"/>
      <c r="AH206" s="122"/>
      <c r="AI206" s="122"/>
      <c r="AJ206" s="122"/>
      <c r="AK206" s="122"/>
      <c r="AL206" s="122"/>
      <c r="AM206" s="122"/>
      <c r="AN206" s="122"/>
      <c r="AO206" s="122"/>
      <c r="AP206" s="122"/>
    </row>
    <row r="207" spans="1:42" x14ac:dyDescent="0.2">
      <c r="A207" s="89" t="str">
        <f>subscriber1_name</f>
        <v>Anchor</v>
      </c>
      <c r="B207" s="122"/>
      <c r="C207" s="122">
        <f>IF(C$2&lt;=analysis_period,IF(subscriber1_payment_annual="n/a",Inputs!D$201,subscriber1_payment_annual*(1+inflation_rate/100+subscriber1_payment_annual_escal/100)^B$2),0)</f>
        <v>0</v>
      </c>
      <c r="D207" s="122">
        <f>IF(D$2&lt;=analysis_period,IF(subscriber1_payment_annual="n/a",Inputs!E$201,subscriber1_payment_annual*(1+inflation_rate/100+subscriber1_payment_annual_escal/100)^C$2),0)</f>
        <v>0</v>
      </c>
      <c r="E207" s="122">
        <f>IF(E$2&lt;=analysis_period,IF(subscriber1_payment_annual="n/a",Inputs!F$201,subscriber1_payment_annual*(1+inflation_rate/100+subscriber1_payment_annual_escal/100)^D$2),0)</f>
        <v>0</v>
      </c>
      <c r="F207" s="122">
        <f>IF(F$2&lt;=analysis_period,IF(subscriber1_payment_annual="n/a",Inputs!G$201,subscriber1_payment_annual*(1+inflation_rate/100+subscriber1_payment_annual_escal/100)^E$2),0)</f>
        <v>0</v>
      </c>
      <c r="G207" s="122">
        <f>IF(G$2&lt;=analysis_period,IF(subscriber1_payment_annual="n/a",Inputs!H$201,subscriber1_payment_annual*(1+inflation_rate/100+subscriber1_payment_annual_escal/100)^F$2),0)</f>
        <v>0</v>
      </c>
      <c r="H207" s="122">
        <f>IF(H$2&lt;=analysis_period,IF(subscriber1_payment_annual="n/a",Inputs!I$201,subscriber1_payment_annual*(1+inflation_rate/100+subscriber1_payment_annual_escal/100)^G$2),0)</f>
        <v>0</v>
      </c>
      <c r="I207" s="122">
        <f>IF(I$2&lt;=analysis_period,IF(subscriber1_payment_annual="n/a",Inputs!J$201,subscriber1_payment_annual*(1+inflation_rate/100+subscriber1_payment_annual_escal/100)^H$2),0)</f>
        <v>0</v>
      </c>
      <c r="J207" s="122">
        <f>IF(J$2&lt;=analysis_period,IF(subscriber1_payment_annual="n/a",Inputs!K$201,subscriber1_payment_annual*(1+inflation_rate/100+subscriber1_payment_annual_escal/100)^I$2),0)</f>
        <v>0</v>
      </c>
      <c r="K207" s="122">
        <f>IF(K$2&lt;=analysis_period,IF(subscriber1_payment_annual="n/a",Inputs!L$201,subscriber1_payment_annual*(1+inflation_rate/100+subscriber1_payment_annual_escal/100)^J$2),0)</f>
        <v>0</v>
      </c>
      <c r="L207" s="122">
        <f>IF(L$2&lt;=analysis_period,IF(subscriber1_payment_annual="n/a",Inputs!M$201,subscriber1_payment_annual*(1+inflation_rate/100+subscriber1_payment_annual_escal/100)^K$2),0)</f>
        <v>0</v>
      </c>
      <c r="M207" s="122">
        <f>IF(M$2&lt;=analysis_period,IF(subscriber1_payment_annual="n/a",Inputs!N$201,subscriber1_payment_annual*(1+inflation_rate/100+subscriber1_payment_annual_escal/100)^L$2),0)</f>
        <v>0</v>
      </c>
      <c r="N207" s="122">
        <f>IF(N$2&lt;=analysis_period,IF(subscriber1_payment_annual="n/a",Inputs!O$201,subscriber1_payment_annual*(1+inflation_rate/100+subscriber1_payment_annual_escal/100)^M$2),0)</f>
        <v>0</v>
      </c>
      <c r="O207" s="122">
        <f>IF(O$2&lt;=analysis_period,IF(subscriber1_payment_annual="n/a",Inputs!P$201,subscriber1_payment_annual*(1+inflation_rate/100+subscriber1_payment_annual_escal/100)^N$2),0)</f>
        <v>0</v>
      </c>
      <c r="P207" s="122">
        <f>IF(P$2&lt;=analysis_period,IF(subscriber1_payment_annual="n/a",Inputs!Q$201,subscriber1_payment_annual*(1+inflation_rate/100+subscriber1_payment_annual_escal/100)^O$2),0)</f>
        <v>0</v>
      </c>
      <c r="Q207" s="122">
        <f>IF(Q$2&lt;=analysis_period,IF(subscriber1_payment_annual="n/a",Inputs!R$201,subscriber1_payment_annual*(1+inflation_rate/100+subscriber1_payment_annual_escal/100)^P$2),0)</f>
        <v>0</v>
      </c>
      <c r="R207" s="122">
        <f>IF(R$2&lt;=analysis_period,IF(subscriber1_payment_annual="n/a",Inputs!S$201,subscriber1_payment_annual*(1+inflation_rate/100+subscriber1_payment_annual_escal/100)^Q$2),0)</f>
        <v>0</v>
      </c>
      <c r="S207" s="122">
        <f>IF(S$2&lt;=analysis_period,IF(subscriber1_payment_annual="n/a",Inputs!T$201,subscriber1_payment_annual*(1+inflation_rate/100+subscriber1_payment_annual_escal/100)^R$2),0)</f>
        <v>0</v>
      </c>
      <c r="T207" s="122">
        <f>IF(T$2&lt;=analysis_period,IF(subscriber1_payment_annual="n/a",Inputs!U$201,subscriber1_payment_annual*(1+inflation_rate/100+subscriber1_payment_annual_escal/100)^S$2),0)</f>
        <v>0</v>
      </c>
      <c r="U207" s="122">
        <f>IF(U$2&lt;=analysis_period,IF(subscriber1_payment_annual="n/a",Inputs!V$201,subscriber1_payment_annual*(1+inflation_rate/100+subscriber1_payment_annual_escal/100)^T$2),0)</f>
        <v>0</v>
      </c>
      <c r="V207" s="122">
        <f>IF(V$2&lt;=analysis_period,IF(subscriber1_payment_annual="n/a",Inputs!W$201,subscriber1_payment_annual*(1+inflation_rate/100+subscriber1_payment_annual_escal/100)^U$2),0)</f>
        <v>0</v>
      </c>
      <c r="W207" s="122">
        <f>IF(W$2&lt;=analysis_period,IF(subscriber1_payment_annual="n/a",Inputs!X$201,subscriber1_payment_annual*(1+inflation_rate/100+subscriber1_payment_annual_escal/100)^V$2),0)</f>
        <v>0</v>
      </c>
      <c r="X207" s="122">
        <f>IF(X$2&lt;=analysis_period,IF(subscriber1_payment_annual="n/a",Inputs!Y$201,subscriber1_payment_annual*(1+inflation_rate/100+subscriber1_payment_annual_escal/100)^W$2),0)</f>
        <v>0</v>
      </c>
      <c r="Y207" s="122">
        <f>IF(Y$2&lt;=analysis_period,IF(subscriber1_payment_annual="n/a",Inputs!Z$201,subscriber1_payment_annual*(1+inflation_rate/100+subscriber1_payment_annual_escal/100)^X$2),0)</f>
        <v>0</v>
      </c>
      <c r="Z207" s="122">
        <f>IF(Z$2&lt;=analysis_period,IF(subscriber1_payment_annual="n/a",Inputs!AA$201,subscriber1_payment_annual*(1+inflation_rate/100+subscriber1_payment_annual_escal/100)^Y$2),0)</f>
        <v>0</v>
      </c>
      <c r="AA207" s="122">
        <f>IF(AA$2&lt;=analysis_period,IF(subscriber1_payment_annual="n/a",Inputs!AB$201,subscriber1_payment_annual*(1+inflation_rate/100+subscriber1_payment_annual_escal/100)^Z$2),0)</f>
        <v>0</v>
      </c>
      <c r="AB207" s="122">
        <f>IF(AB$2&lt;=analysis_period,IF(subscriber1_payment_annual="n/a",Inputs!AC$201,subscriber1_payment_annual*(1+inflation_rate/100+subscriber1_payment_annual_escal/100)^AA$2),0)</f>
        <v>0</v>
      </c>
      <c r="AC207" s="122">
        <f>IF(AC$2&lt;=analysis_period,IF(subscriber1_payment_annual="n/a",Inputs!AD$201,subscriber1_payment_annual*(1+inflation_rate/100+subscriber1_payment_annual_escal/100)^AB$2),0)</f>
        <v>0</v>
      </c>
      <c r="AD207" s="122">
        <f>IF(AD$2&lt;=analysis_period,IF(subscriber1_payment_annual="n/a",Inputs!AE$201,subscriber1_payment_annual*(1+inflation_rate/100+subscriber1_payment_annual_escal/100)^AC$2),0)</f>
        <v>0</v>
      </c>
      <c r="AE207" s="122">
        <f>IF(AE$2&lt;=analysis_period,IF(subscriber1_payment_annual="n/a",Inputs!AF$201,subscriber1_payment_annual*(1+inflation_rate/100+subscriber1_payment_annual_escal/100)^AD$2),0)</f>
        <v>0</v>
      </c>
      <c r="AF207" s="122">
        <f>IF(AF$2&lt;=analysis_period,IF(subscriber1_payment_annual="n/a",Inputs!AG$201,subscriber1_payment_annual*(1+inflation_rate/100+subscriber1_payment_annual_escal/100)^AE$2),0)</f>
        <v>0</v>
      </c>
      <c r="AG207" s="122">
        <f>IF(AG$2&lt;=analysis_period,IF(subscriber1_payment_annual="n/a",Inputs!AH$201,subscriber1_payment_annual*(1+inflation_rate/100+subscriber1_payment_annual_escal/100)^AF$2),0)</f>
        <v>0</v>
      </c>
      <c r="AH207" s="122">
        <f>IF(AH$2&lt;=analysis_period,IF(subscriber1_payment_annual="n/a",Inputs!AI$201,subscriber1_payment_annual*(1+inflation_rate/100+subscriber1_payment_annual_escal/100)^AG$2),0)</f>
        <v>0</v>
      </c>
      <c r="AI207" s="122">
        <f>IF(AI$2&lt;=analysis_period,IF(subscriber1_payment_annual="n/a",Inputs!AJ$201,subscriber1_payment_annual*(1+inflation_rate/100+subscriber1_payment_annual_escal/100)^AH$2),0)</f>
        <v>0</v>
      </c>
      <c r="AJ207" s="122">
        <f>IF(AJ$2&lt;=analysis_period,IF(subscriber1_payment_annual="n/a",Inputs!AK$201,subscriber1_payment_annual*(1+inflation_rate/100+subscriber1_payment_annual_escal/100)^AI$2),0)</f>
        <v>0</v>
      </c>
      <c r="AK207" s="122">
        <f>IF(AK$2&lt;=analysis_period,IF(subscriber1_payment_annual="n/a",Inputs!AL$201,subscriber1_payment_annual*(1+inflation_rate/100+subscriber1_payment_annual_escal/100)^AJ$2),0)</f>
        <v>0</v>
      </c>
      <c r="AL207" s="122">
        <f>IF(AL$2&lt;=analysis_period,IF(subscriber1_payment_annual="n/a",Inputs!AM$201,subscriber1_payment_annual*(1+inflation_rate/100+subscriber1_payment_annual_escal/100)^AK$2),0)</f>
        <v>0</v>
      </c>
      <c r="AM207" s="122">
        <f>IF(AM$2&lt;=analysis_period,IF(subscriber1_payment_annual="n/a",Inputs!AN$201,subscriber1_payment_annual*(1+inflation_rate/100+subscriber1_payment_annual_escal/100)^AL$2),0)</f>
        <v>0</v>
      </c>
      <c r="AN207" s="122">
        <f>IF(AN$2&lt;=analysis_period,IF(subscriber1_payment_annual="n/a",Inputs!AO$201,subscriber1_payment_annual*(1+inflation_rate/100+subscriber1_payment_annual_escal/100)^AM$2),0)</f>
        <v>0</v>
      </c>
      <c r="AO207" s="122">
        <f>IF(AO$2&lt;=analysis_period,IF(subscriber1_payment_annual="n/a",Inputs!AP$201,subscriber1_payment_annual*(1+inflation_rate/100+subscriber1_payment_annual_escal/100)^AN$2),0)</f>
        <v>0</v>
      </c>
      <c r="AP207" s="122">
        <f>IF(AP$2&lt;=analysis_period,IF(subscriber1_payment_annual="n/a",Inputs!AQ$201,subscriber1_payment_annual*(1+inflation_rate/100+subscriber1_payment_annual_escal/100)^AO$2),0)</f>
        <v>0</v>
      </c>
    </row>
    <row r="208" spans="1:42" x14ac:dyDescent="0.2">
      <c r="A208" s="89" t="str">
        <f>subscriber2_name</f>
        <v>General</v>
      </c>
      <c r="B208" s="122"/>
      <c r="C208" s="122">
        <f>IF(C$2&lt;=analysis_period,IF(subscriber2_payment_annual="n/a",Inputs!D$202,subscriber2_payment_annual*(1+inflation_rate/100+subscriber2_payment_annual_escal/100)^B$2),0)</f>
        <v>0</v>
      </c>
      <c r="D208" s="122">
        <f>IF(D$2&lt;=analysis_period,IF(subscriber2_payment_annual="n/a",Inputs!E$202,subscriber2_payment_annual*(1+inflation_rate/100+subscriber2_payment_annual_escal/100)^C$2),0)</f>
        <v>0</v>
      </c>
      <c r="E208" s="122">
        <f>IF(E$2&lt;=analysis_period,IF(subscriber2_payment_annual="n/a",Inputs!F$202,subscriber2_payment_annual*(1+inflation_rate/100+subscriber2_payment_annual_escal/100)^D$2),0)</f>
        <v>0</v>
      </c>
      <c r="F208" s="122">
        <f>IF(F$2&lt;=analysis_period,IF(subscriber2_payment_annual="n/a",Inputs!G$202,subscriber2_payment_annual*(1+inflation_rate/100+subscriber2_payment_annual_escal/100)^E$2),0)</f>
        <v>0</v>
      </c>
      <c r="G208" s="122">
        <f>IF(G$2&lt;=analysis_period,IF(subscriber2_payment_annual="n/a",Inputs!H$202,subscriber2_payment_annual*(1+inflation_rate/100+subscriber2_payment_annual_escal/100)^F$2),0)</f>
        <v>0</v>
      </c>
      <c r="H208" s="122">
        <f>IF(H$2&lt;=analysis_period,IF(subscriber2_payment_annual="n/a",Inputs!I$202,subscriber2_payment_annual*(1+inflation_rate/100+subscriber2_payment_annual_escal/100)^G$2),0)</f>
        <v>0</v>
      </c>
      <c r="I208" s="122">
        <f>IF(I$2&lt;=analysis_period,IF(subscriber2_payment_annual="n/a",Inputs!J$202,subscriber2_payment_annual*(1+inflation_rate/100+subscriber2_payment_annual_escal/100)^H$2),0)</f>
        <v>0</v>
      </c>
      <c r="J208" s="122">
        <f>IF(J$2&lt;=analysis_period,IF(subscriber2_payment_annual="n/a",Inputs!K$202,subscriber2_payment_annual*(1+inflation_rate/100+subscriber2_payment_annual_escal/100)^I$2),0)</f>
        <v>0</v>
      </c>
      <c r="K208" s="122">
        <f>IF(K$2&lt;=analysis_period,IF(subscriber2_payment_annual="n/a",Inputs!L$202,subscriber2_payment_annual*(1+inflation_rate/100+subscriber2_payment_annual_escal/100)^J$2),0)</f>
        <v>0</v>
      </c>
      <c r="L208" s="122">
        <f>IF(L$2&lt;=analysis_period,IF(subscriber2_payment_annual="n/a",Inputs!M$202,subscriber2_payment_annual*(1+inflation_rate/100+subscriber2_payment_annual_escal/100)^K$2),0)</f>
        <v>0</v>
      </c>
      <c r="M208" s="122">
        <f>IF(M$2&lt;=analysis_period,IF(subscriber2_payment_annual="n/a",Inputs!N$202,subscriber2_payment_annual*(1+inflation_rate/100+subscriber2_payment_annual_escal/100)^L$2),0)</f>
        <v>0</v>
      </c>
      <c r="N208" s="122">
        <f>IF(N$2&lt;=analysis_period,IF(subscriber2_payment_annual="n/a",Inputs!O$202,subscriber2_payment_annual*(1+inflation_rate/100+subscriber2_payment_annual_escal/100)^M$2),0)</f>
        <v>0</v>
      </c>
      <c r="O208" s="122">
        <f>IF(O$2&lt;=analysis_period,IF(subscriber2_payment_annual="n/a",Inputs!P$202,subscriber2_payment_annual*(1+inflation_rate/100+subscriber2_payment_annual_escal/100)^N$2),0)</f>
        <v>0</v>
      </c>
      <c r="P208" s="122">
        <f>IF(P$2&lt;=analysis_period,IF(subscriber2_payment_annual="n/a",Inputs!Q$202,subscriber2_payment_annual*(1+inflation_rate/100+subscriber2_payment_annual_escal/100)^O$2),0)</f>
        <v>0</v>
      </c>
      <c r="Q208" s="122">
        <f>IF(Q$2&lt;=analysis_period,IF(subscriber2_payment_annual="n/a",Inputs!R$202,subscriber2_payment_annual*(1+inflation_rate/100+subscriber2_payment_annual_escal/100)^P$2),0)</f>
        <v>0</v>
      </c>
      <c r="R208" s="122">
        <f>IF(R$2&lt;=analysis_period,IF(subscriber2_payment_annual="n/a",Inputs!S$202,subscriber2_payment_annual*(1+inflation_rate/100+subscriber2_payment_annual_escal/100)^Q$2),0)</f>
        <v>0</v>
      </c>
      <c r="S208" s="122">
        <f>IF(S$2&lt;=analysis_period,IF(subscriber2_payment_annual="n/a",Inputs!T$202,subscriber2_payment_annual*(1+inflation_rate/100+subscriber2_payment_annual_escal/100)^R$2),0)</f>
        <v>0</v>
      </c>
      <c r="T208" s="122">
        <f>IF(T$2&lt;=analysis_period,IF(subscriber2_payment_annual="n/a",Inputs!U$202,subscriber2_payment_annual*(1+inflation_rate/100+subscriber2_payment_annual_escal/100)^S$2),0)</f>
        <v>0</v>
      </c>
      <c r="U208" s="122">
        <f>IF(U$2&lt;=analysis_period,IF(subscriber2_payment_annual="n/a",Inputs!V$202,subscriber2_payment_annual*(1+inflation_rate/100+subscriber2_payment_annual_escal/100)^T$2),0)</f>
        <v>0</v>
      </c>
      <c r="V208" s="122">
        <f>IF(V$2&lt;=analysis_period,IF(subscriber2_payment_annual="n/a",Inputs!W$202,subscriber2_payment_annual*(1+inflation_rate/100+subscriber2_payment_annual_escal/100)^U$2),0)</f>
        <v>0</v>
      </c>
      <c r="W208" s="122">
        <f>IF(W$2&lt;=analysis_period,IF(subscriber2_payment_annual="n/a",Inputs!X$202,subscriber2_payment_annual*(1+inflation_rate/100+subscriber2_payment_annual_escal/100)^V$2),0)</f>
        <v>0</v>
      </c>
      <c r="X208" s="122">
        <f>IF(X$2&lt;=analysis_period,IF(subscriber2_payment_annual="n/a",Inputs!Y$202,subscriber2_payment_annual*(1+inflation_rate/100+subscriber2_payment_annual_escal/100)^W$2),0)</f>
        <v>0</v>
      </c>
      <c r="Y208" s="122">
        <f>IF(Y$2&lt;=analysis_period,IF(subscriber2_payment_annual="n/a",Inputs!Z$202,subscriber2_payment_annual*(1+inflation_rate/100+subscriber2_payment_annual_escal/100)^X$2),0)</f>
        <v>0</v>
      </c>
      <c r="Z208" s="122">
        <f>IF(Z$2&lt;=analysis_period,IF(subscriber2_payment_annual="n/a",Inputs!AA$202,subscriber2_payment_annual*(1+inflation_rate/100+subscriber2_payment_annual_escal/100)^Y$2),0)</f>
        <v>0</v>
      </c>
      <c r="AA208" s="122">
        <f>IF(AA$2&lt;=analysis_period,IF(subscriber2_payment_annual="n/a",Inputs!AB$202,subscriber2_payment_annual*(1+inflation_rate/100+subscriber2_payment_annual_escal/100)^Z$2),0)</f>
        <v>0</v>
      </c>
      <c r="AB208" s="122">
        <f>IF(AB$2&lt;=analysis_period,IF(subscriber2_payment_annual="n/a",Inputs!AC$202,subscriber2_payment_annual*(1+inflation_rate/100+subscriber2_payment_annual_escal/100)^AA$2),0)</f>
        <v>0</v>
      </c>
      <c r="AC208" s="122">
        <f>IF(AC$2&lt;=analysis_period,IF(subscriber2_payment_annual="n/a",Inputs!AD$202,subscriber2_payment_annual*(1+inflation_rate/100+subscriber2_payment_annual_escal/100)^AB$2),0)</f>
        <v>0</v>
      </c>
      <c r="AD208" s="122">
        <f>IF(AD$2&lt;=analysis_period,IF(subscriber2_payment_annual="n/a",Inputs!AE$202,subscriber2_payment_annual*(1+inflation_rate/100+subscriber2_payment_annual_escal/100)^AC$2),0)</f>
        <v>0</v>
      </c>
      <c r="AE208" s="122">
        <f>IF(AE$2&lt;=analysis_period,IF(subscriber2_payment_annual="n/a",Inputs!AF$202,subscriber2_payment_annual*(1+inflation_rate/100+subscriber2_payment_annual_escal/100)^AD$2),0)</f>
        <v>0</v>
      </c>
      <c r="AF208" s="122">
        <f>IF(AF$2&lt;=analysis_period,IF(subscriber2_payment_annual="n/a",Inputs!AG$202,subscriber2_payment_annual*(1+inflation_rate/100+subscriber2_payment_annual_escal/100)^AE$2),0)</f>
        <v>0</v>
      </c>
      <c r="AG208" s="122">
        <f>IF(AG$2&lt;=analysis_period,IF(subscriber2_payment_annual="n/a",Inputs!AH$202,subscriber2_payment_annual*(1+inflation_rate/100+subscriber2_payment_annual_escal/100)^AF$2),0)</f>
        <v>0</v>
      </c>
      <c r="AH208" s="122">
        <f>IF(AH$2&lt;=analysis_period,IF(subscriber2_payment_annual="n/a",Inputs!AI$202,subscriber2_payment_annual*(1+inflation_rate/100+subscriber2_payment_annual_escal/100)^AG$2),0)</f>
        <v>0</v>
      </c>
      <c r="AI208" s="122">
        <f>IF(AI$2&lt;=analysis_period,IF(subscriber2_payment_annual="n/a",Inputs!AJ$202,subscriber2_payment_annual*(1+inflation_rate/100+subscriber2_payment_annual_escal/100)^AH$2),0)</f>
        <v>0</v>
      </c>
      <c r="AJ208" s="122">
        <f>IF(AJ$2&lt;=analysis_period,IF(subscriber2_payment_annual="n/a",Inputs!AK$202,subscriber2_payment_annual*(1+inflation_rate/100+subscriber2_payment_annual_escal/100)^AI$2),0)</f>
        <v>0</v>
      </c>
      <c r="AK208" s="122">
        <f>IF(AK$2&lt;=analysis_period,IF(subscriber2_payment_annual="n/a",Inputs!AL$202,subscriber2_payment_annual*(1+inflation_rate/100+subscriber2_payment_annual_escal/100)^AJ$2),0)</f>
        <v>0</v>
      </c>
      <c r="AL208" s="122">
        <f>IF(AL$2&lt;=analysis_period,IF(subscriber2_payment_annual="n/a",Inputs!AM$202,subscriber2_payment_annual*(1+inflation_rate/100+subscriber2_payment_annual_escal/100)^AK$2),0)</f>
        <v>0</v>
      </c>
      <c r="AM208" s="122">
        <f>IF(AM$2&lt;=analysis_period,IF(subscriber2_payment_annual="n/a",Inputs!AN$202,subscriber2_payment_annual*(1+inflation_rate/100+subscriber2_payment_annual_escal/100)^AL$2),0)</f>
        <v>0</v>
      </c>
      <c r="AN208" s="122">
        <f>IF(AN$2&lt;=analysis_period,IF(subscriber2_payment_annual="n/a",Inputs!AO$202,subscriber2_payment_annual*(1+inflation_rate/100+subscriber2_payment_annual_escal/100)^AM$2),0)</f>
        <v>0</v>
      </c>
      <c r="AO208" s="122">
        <f>IF(AO$2&lt;=analysis_period,IF(subscriber2_payment_annual="n/a",Inputs!AP$202,subscriber2_payment_annual*(1+inflation_rate/100+subscriber2_payment_annual_escal/100)^AN$2),0)</f>
        <v>0</v>
      </c>
      <c r="AP208" s="122">
        <f>IF(AP$2&lt;=analysis_period,IF(subscriber2_payment_annual="n/a",Inputs!AQ$202,subscriber2_payment_annual*(1+inflation_rate/100+subscriber2_payment_annual_escal/100)^AO$2),0)</f>
        <v>0</v>
      </c>
    </row>
    <row r="209" spans="1:42" x14ac:dyDescent="0.2">
      <c r="A209" s="89" t="str">
        <f>subscriber3_name</f>
        <v>Subscriber Class 3</v>
      </c>
      <c r="B209" s="122"/>
      <c r="C209" s="122">
        <f>IF(C$2&lt;=analysis_period,IF(subscriber3_payment_annual="n/a",Inputs!D$203,subscriber3_payment_annual*(1+inflation_rate/100+subscriber3_payment_annual_escal/100)^B$2),0)</f>
        <v>0</v>
      </c>
      <c r="D209" s="122">
        <f>IF(D$2&lt;=analysis_period,IF(subscriber3_payment_annual="n/a",Inputs!E$203,subscriber3_payment_annual*(1+inflation_rate/100+subscriber3_payment_annual_escal/100)^C$2),0)</f>
        <v>0</v>
      </c>
      <c r="E209" s="122">
        <f>IF(E$2&lt;=analysis_period,IF(subscriber3_payment_annual="n/a",Inputs!F$203,subscriber3_payment_annual*(1+inflation_rate/100+subscriber3_payment_annual_escal/100)^D$2),0)</f>
        <v>0</v>
      </c>
      <c r="F209" s="122">
        <f>IF(F$2&lt;=analysis_period,IF(subscriber3_payment_annual="n/a",Inputs!G$203,subscriber3_payment_annual*(1+inflation_rate/100+subscriber3_payment_annual_escal/100)^E$2),0)</f>
        <v>0</v>
      </c>
      <c r="G209" s="122">
        <f>IF(G$2&lt;=analysis_period,IF(subscriber3_payment_annual="n/a",Inputs!H$203,subscriber3_payment_annual*(1+inflation_rate/100+subscriber3_payment_annual_escal/100)^F$2),0)</f>
        <v>0</v>
      </c>
      <c r="H209" s="122">
        <f>IF(H$2&lt;=analysis_period,IF(subscriber3_payment_annual="n/a",Inputs!I$203,subscriber3_payment_annual*(1+inflation_rate/100+subscriber3_payment_annual_escal/100)^G$2),0)</f>
        <v>0</v>
      </c>
      <c r="I209" s="122">
        <f>IF(I$2&lt;=analysis_period,IF(subscriber3_payment_annual="n/a",Inputs!J$203,subscriber3_payment_annual*(1+inflation_rate/100+subscriber3_payment_annual_escal/100)^H$2),0)</f>
        <v>0</v>
      </c>
      <c r="J209" s="122">
        <f>IF(J$2&lt;=analysis_period,IF(subscriber3_payment_annual="n/a",Inputs!K$203,subscriber3_payment_annual*(1+inflation_rate/100+subscriber3_payment_annual_escal/100)^I$2),0)</f>
        <v>0</v>
      </c>
      <c r="K209" s="122">
        <f>IF(K$2&lt;=analysis_period,IF(subscriber3_payment_annual="n/a",Inputs!L$203,subscriber3_payment_annual*(1+inflation_rate/100+subscriber3_payment_annual_escal/100)^J$2),0)</f>
        <v>0</v>
      </c>
      <c r="L209" s="122">
        <f>IF(L$2&lt;=analysis_period,IF(subscriber3_payment_annual="n/a",Inputs!M$203,subscriber3_payment_annual*(1+inflation_rate/100+subscriber3_payment_annual_escal/100)^K$2),0)</f>
        <v>0</v>
      </c>
      <c r="M209" s="122">
        <f>IF(M$2&lt;=analysis_period,IF(subscriber3_payment_annual="n/a",Inputs!N$203,subscriber3_payment_annual*(1+inflation_rate/100+subscriber3_payment_annual_escal/100)^L$2),0)</f>
        <v>0</v>
      </c>
      <c r="N209" s="122">
        <f>IF(N$2&lt;=analysis_period,IF(subscriber3_payment_annual="n/a",Inputs!O$203,subscriber3_payment_annual*(1+inflation_rate/100+subscriber3_payment_annual_escal/100)^M$2),0)</f>
        <v>0</v>
      </c>
      <c r="O209" s="122">
        <f>IF(O$2&lt;=analysis_period,IF(subscriber3_payment_annual="n/a",Inputs!P$203,subscriber3_payment_annual*(1+inflation_rate/100+subscriber3_payment_annual_escal/100)^N$2),0)</f>
        <v>0</v>
      </c>
      <c r="P209" s="122">
        <f>IF(P$2&lt;=analysis_period,IF(subscriber3_payment_annual="n/a",Inputs!Q$203,subscriber3_payment_annual*(1+inflation_rate/100+subscriber3_payment_annual_escal/100)^O$2),0)</f>
        <v>0</v>
      </c>
      <c r="Q209" s="122">
        <f>IF(Q$2&lt;=analysis_period,IF(subscriber3_payment_annual="n/a",Inputs!R$203,subscriber3_payment_annual*(1+inflation_rate/100+subscriber3_payment_annual_escal/100)^P$2),0)</f>
        <v>0</v>
      </c>
      <c r="R209" s="122">
        <f>IF(R$2&lt;=analysis_period,IF(subscriber3_payment_annual="n/a",Inputs!S$203,subscriber3_payment_annual*(1+inflation_rate/100+subscriber3_payment_annual_escal/100)^Q$2),0)</f>
        <v>0</v>
      </c>
      <c r="S209" s="122">
        <f>IF(S$2&lt;=analysis_period,IF(subscriber3_payment_annual="n/a",Inputs!T$203,subscriber3_payment_annual*(1+inflation_rate/100+subscriber3_payment_annual_escal/100)^R$2),0)</f>
        <v>0</v>
      </c>
      <c r="T209" s="122">
        <f>IF(T$2&lt;=analysis_period,IF(subscriber3_payment_annual="n/a",Inputs!U$203,subscriber3_payment_annual*(1+inflation_rate/100+subscriber3_payment_annual_escal/100)^S$2),0)</f>
        <v>0</v>
      </c>
      <c r="U209" s="122">
        <f>IF(U$2&lt;=analysis_period,IF(subscriber3_payment_annual="n/a",Inputs!V$203,subscriber3_payment_annual*(1+inflation_rate/100+subscriber3_payment_annual_escal/100)^T$2),0)</f>
        <v>0</v>
      </c>
      <c r="V209" s="122">
        <f>IF(V$2&lt;=analysis_period,IF(subscriber3_payment_annual="n/a",Inputs!W$203,subscriber3_payment_annual*(1+inflation_rate/100+subscriber3_payment_annual_escal/100)^U$2),0)</f>
        <v>0</v>
      </c>
      <c r="W209" s="122">
        <f>IF(W$2&lt;=analysis_period,IF(subscriber3_payment_annual="n/a",Inputs!X$203,subscriber3_payment_annual*(1+inflation_rate/100+subscriber3_payment_annual_escal/100)^V$2),0)</f>
        <v>0</v>
      </c>
      <c r="X209" s="122">
        <f>IF(X$2&lt;=analysis_period,IF(subscriber3_payment_annual="n/a",Inputs!Y$203,subscriber3_payment_annual*(1+inflation_rate/100+subscriber3_payment_annual_escal/100)^W$2),0)</f>
        <v>0</v>
      </c>
      <c r="Y209" s="122">
        <f>IF(Y$2&lt;=analysis_period,IF(subscriber3_payment_annual="n/a",Inputs!Z$203,subscriber3_payment_annual*(1+inflation_rate/100+subscriber3_payment_annual_escal/100)^X$2),0)</f>
        <v>0</v>
      </c>
      <c r="Z209" s="122">
        <f>IF(Z$2&lt;=analysis_period,IF(subscriber3_payment_annual="n/a",Inputs!AA$203,subscriber3_payment_annual*(1+inflation_rate/100+subscriber3_payment_annual_escal/100)^Y$2),0)</f>
        <v>0</v>
      </c>
      <c r="AA209" s="122">
        <f>IF(AA$2&lt;=analysis_period,IF(subscriber3_payment_annual="n/a",Inputs!AB$203,subscriber3_payment_annual*(1+inflation_rate/100+subscriber3_payment_annual_escal/100)^Z$2),0)</f>
        <v>0</v>
      </c>
      <c r="AB209" s="122">
        <f>IF(AB$2&lt;=analysis_period,IF(subscriber3_payment_annual="n/a",Inputs!AC$203,subscriber3_payment_annual*(1+inflation_rate/100+subscriber3_payment_annual_escal/100)^AA$2),0)</f>
        <v>0</v>
      </c>
      <c r="AC209" s="122">
        <f>IF(AC$2&lt;=analysis_period,IF(subscriber3_payment_annual="n/a",Inputs!AD$203,subscriber3_payment_annual*(1+inflation_rate/100+subscriber3_payment_annual_escal/100)^AB$2),0)</f>
        <v>0</v>
      </c>
      <c r="AD209" s="122">
        <f>IF(AD$2&lt;=analysis_period,IF(subscriber3_payment_annual="n/a",Inputs!AE$203,subscriber3_payment_annual*(1+inflation_rate/100+subscriber3_payment_annual_escal/100)^AC$2),0)</f>
        <v>0</v>
      </c>
      <c r="AE209" s="122">
        <f>IF(AE$2&lt;=analysis_period,IF(subscriber3_payment_annual="n/a",Inputs!AF$203,subscriber3_payment_annual*(1+inflation_rate/100+subscriber3_payment_annual_escal/100)^AD$2),0)</f>
        <v>0</v>
      </c>
      <c r="AF209" s="122">
        <f>IF(AF$2&lt;=analysis_period,IF(subscriber3_payment_annual="n/a",Inputs!AG$203,subscriber3_payment_annual*(1+inflation_rate/100+subscriber3_payment_annual_escal/100)^AE$2),0)</f>
        <v>0</v>
      </c>
      <c r="AG209" s="122">
        <f>IF(AG$2&lt;=analysis_period,IF(subscriber3_payment_annual="n/a",Inputs!AH$203,subscriber3_payment_annual*(1+inflation_rate/100+subscriber3_payment_annual_escal/100)^AF$2),0)</f>
        <v>0</v>
      </c>
      <c r="AH209" s="122">
        <f>IF(AH$2&lt;=analysis_period,IF(subscriber3_payment_annual="n/a",Inputs!AI$203,subscriber3_payment_annual*(1+inflation_rate/100+subscriber3_payment_annual_escal/100)^AG$2),0)</f>
        <v>0</v>
      </c>
      <c r="AI209" s="122">
        <f>IF(AI$2&lt;=analysis_period,IF(subscriber3_payment_annual="n/a",Inputs!AJ$203,subscriber3_payment_annual*(1+inflation_rate/100+subscriber3_payment_annual_escal/100)^AH$2),0)</f>
        <v>0</v>
      </c>
      <c r="AJ209" s="122">
        <f>IF(AJ$2&lt;=analysis_period,IF(subscriber3_payment_annual="n/a",Inputs!AK$203,subscriber3_payment_annual*(1+inflation_rate/100+subscriber3_payment_annual_escal/100)^AI$2),0)</f>
        <v>0</v>
      </c>
      <c r="AK209" s="122">
        <f>IF(AK$2&lt;=analysis_period,IF(subscriber3_payment_annual="n/a",Inputs!AL$203,subscriber3_payment_annual*(1+inflation_rate/100+subscriber3_payment_annual_escal/100)^AJ$2),0)</f>
        <v>0</v>
      </c>
      <c r="AL209" s="122">
        <f>IF(AL$2&lt;=analysis_period,IF(subscriber3_payment_annual="n/a",Inputs!AM$203,subscriber3_payment_annual*(1+inflation_rate/100+subscriber3_payment_annual_escal/100)^AK$2),0)</f>
        <v>0</v>
      </c>
      <c r="AM209" s="122">
        <f>IF(AM$2&lt;=analysis_period,IF(subscriber3_payment_annual="n/a",Inputs!AN$203,subscriber3_payment_annual*(1+inflation_rate/100+subscriber3_payment_annual_escal/100)^AL$2),0)</f>
        <v>0</v>
      </c>
      <c r="AN209" s="122">
        <f>IF(AN$2&lt;=analysis_period,IF(subscriber3_payment_annual="n/a",Inputs!AO$203,subscriber3_payment_annual*(1+inflation_rate/100+subscriber3_payment_annual_escal/100)^AM$2),0)</f>
        <v>0</v>
      </c>
      <c r="AO209" s="122">
        <f>IF(AO$2&lt;=analysis_period,IF(subscriber3_payment_annual="n/a",Inputs!AP$203,subscriber3_payment_annual*(1+inflation_rate/100+subscriber3_payment_annual_escal/100)^AN$2),0)</f>
        <v>0</v>
      </c>
      <c r="AP209" s="122">
        <f>IF(AP$2&lt;=analysis_period,IF(subscriber3_payment_annual="n/a",Inputs!AQ$203,subscriber3_payment_annual*(1+inflation_rate/100+subscriber3_payment_annual_escal/100)^AO$2),0)</f>
        <v>0</v>
      </c>
    </row>
    <row r="210" spans="1:42" x14ac:dyDescent="0.2">
      <c r="A210" s="89" t="str">
        <f>subscriber4_name</f>
        <v>Subscriber Class 4</v>
      </c>
      <c r="B210" s="122"/>
      <c r="C210" s="123">
        <f>IF(C$2&lt;=analysis_period,IF(subscriber4_payment_annual="n/a",Inputs!D$204,subscriber4_payment_annual*(1+inflation_rate/100+subscriber4_payment_annual_escal/100)^B$2),0)</f>
        <v>0</v>
      </c>
      <c r="D210" s="123">
        <f>IF(D$2&lt;=analysis_period,IF(subscriber4_payment_annual="n/a",Inputs!E$204,subscriber4_payment_annual*(1+inflation_rate/100+subscriber4_payment_annual_escal/100)^C$2),0)</f>
        <v>0</v>
      </c>
      <c r="E210" s="123">
        <f>IF(E$2&lt;=analysis_period,IF(subscriber4_payment_annual="n/a",Inputs!F$204,subscriber4_payment_annual*(1+inflation_rate/100+subscriber4_payment_annual_escal/100)^D$2),0)</f>
        <v>0</v>
      </c>
      <c r="F210" s="123">
        <f>IF(F$2&lt;=analysis_period,IF(subscriber4_payment_annual="n/a",Inputs!G$204,subscriber4_payment_annual*(1+inflation_rate/100+subscriber4_payment_annual_escal/100)^E$2),0)</f>
        <v>0</v>
      </c>
      <c r="G210" s="123">
        <f>IF(G$2&lt;=analysis_period,IF(subscriber4_payment_annual="n/a",Inputs!H$204,subscriber4_payment_annual*(1+inflation_rate/100+subscriber4_payment_annual_escal/100)^F$2),0)</f>
        <v>0</v>
      </c>
      <c r="H210" s="123">
        <f>IF(H$2&lt;=analysis_period,IF(subscriber4_payment_annual="n/a",Inputs!I$204,subscriber4_payment_annual*(1+inflation_rate/100+subscriber4_payment_annual_escal/100)^G$2),0)</f>
        <v>0</v>
      </c>
      <c r="I210" s="123">
        <f>IF(I$2&lt;=analysis_period,IF(subscriber4_payment_annual="n/a",Inputs!J$204,subscriber4_payment_annual*(1+inflation_rate/100+subscriber4_payment_annual_escal/100)^H$2),0)</f>
        <v>0</v>
      </c>
      <c r="J210" s="123">
        <f>IF(J$2&lt;=analysis_period,IF(subscriber4_payment_annual="n/a",Inputs!K$204,subscriber4_payment_annual*(1+inflation_rate/100+subscriber4_payment_annual_escal/100)^I$2),0)</f>
        <v>0</v>
      </c>
      <c r="K210" s="123">
        <f>IF(K$2&lt;=analysis_period,IF(subscriber4_payment_annual="n/a",Inputs!L$204,subscriber4_payment_annual*(1+inflation_rate/100+subscriber4_payment_annual_escal/100)^J$2),0)</f>
        <v>0</v>
      </c>
      <c r="L210" s="123">
        <f>IF(L$2&lt;=analysis_period,IF(subscriber4_payment_annual="n/a",Inputs!M$204,subscriber4_payment_annual*(1+inflation_rate/100+subscriber4_payment_annual_escal/100)^K$2),0)</f>
        <v>0</v>
      </c>
      <c r="M210" s="123">
        <f>IF(M$2&lt;=analysis_period,IF(subscriber4_payment_annual="n/a",Inputs!N$204,subscriber4_payment_annual*(1+inflation_rate/100+subscriber4_payment_annual_escal/100)^L$2),0)</f>
        <v>0</v>
      </c>
      <c r="N210" s="123">
        <f>IF(N$2&lt;=analysis_period,IF(subscriber4_payment_annual="n/a",Inputs!O$204,subscriber4_payment_annual*(1+inflation_rate/100+subscriber4_payment_annual_escal/100)^M$2),0)</f>
        <v>0</v>
      </c>
      <c r="O210" s="123">
        <f>IF(O$2&lt;=analysis_period,IF(subscriber4_payment_annual="n/a",Inputs!P$204,subscriber4_payment_annual*(1+inflation_rate/100+subscriber4_payment_annual_escal/100)^N$2),0)</f>
        <v>0</v>
      </c>
      <c r="P210" s="123">
        <f>IF(P$2&lt;=analysis_period,IF(subscriber4_payment_annual="n/a",Inputs!Q$204,subscriber4_payment_annual*(1+inflation_rate/100+subscriber4_payment_annual_escal/100)^O$2),0)</f>
        <v>0</v>
      </c>
      <c r="Q210" s="123">
        <f>IF(Q$2&lt;=analysis_period,IF(subscriber4_payment_annual="n/a",Inputs!R$204,subscriber4_payment_annual*(1+inflation_rate/100+subscriber4_payment_annual_escal/100)^P$2),0)</f>
        <v>0</v>
      </c>
      <c r="R210" s="123">
        <f>IF(R$2&lt;=analysis_period,IF(subscriber4_payment_annual="n/a",Inputs!S$204,subscriber4_payment_annual*(1+inflation_rate/100+subscriber4_payment_annual_escal/100)^Q$2),0)</f>
        <v>0</v>
      </c>
      <c r="S210" s="123">
        <f>IF(S$2&lt;=analysis_period,IF(subscriber4_payment_annual="n/a",Inputs!T$204,subscriber4_payment_annual*(1+inflation_rate/100+subscriber4_payment_annual_escal/100)^R$2),0)</f>
        <v>0</v>
      </c>
      <c r="T210" s="123">
        <f>IF(T$2&lt;=analysis_period,IF(subscriber4_payment_annual="n/a",Inputs!U$204,subscriber4_payment_annual*(1+inflation_rate/100+subscriber4_payment_annual_escal/100)^S$2),0)</f>
        <v>0</v>
      </c>
      <c r="U210" s="123">
        <f>IF(U$2&lt;=analysis_period,IF(subscriber4_payment_annual="n/a",Inputs!V$204,subscriber4_payment_annual*(1+inflation_rate/100+subscriber4_payment_annual_escal/100)^T$2),0)</f>
        <v>0</v>
      </c>
      <c r="V210" s="123">
        <f>IF(V$2&lt;=analysis_period,IF(subscriber4_payment_annual="n/a",Inputs!W$204,subscriber4_payment_annual*(1+inflation_rate/100+subscriber4_payment_annual_escal/100)^U$2),0)</f>
        <v>0</v>
      </c>
      <c r="W210" s="123">
        <f>IF(W$2&lt;=analysis_period,IF(subscriber4_payment_annual="n/a",Inputs!X$204,subscriber4_payment_annual*(1+inflation_rate/100+subscriber4_payment_annual_escal/100)^V$2),0)</f>
        <v>0</v>
      </c>
      <c r="X210" s="123">
        <f>IF(X$2&lt;=analysis_period,IF(subscriber4_payment_annual="n/a",Inputs!Y$204,subscriber4_payment_annual*(1+inflation_rate/100+subscriber4_payment_annual_escal/100)^W$2),0)</f>
        <v>0</v>
      </c>
      <c r="Y210" s="123">
        <f>IF(Y$2&lt;=analysis_period,IF(subscriber4_payment_annual="n/a",Inputs!Z$204,subscriber4_payment_annual*(1+inflation_rate/100+subscriber4_payment_annual_escal/100)^X$2),0)</f>
        <v>0</v>
      </c>
      <c r="Z210" s="123">
        <f>IF(Z$2&lt;=analysis_period,IF(subscriber4_payment_annual="n/a",Inputs!AA$204,subscriber4_payment_annual*(1+inflation_rate/100+subscriber4_payment_annual_escal/100)^Y$2),0)</f>
        <v>0</v>
      </c>
      <c r="AA210" s="123">
        <f>IF(AA$2&lt;=analysis_period,IF(subscriber4_payment_annual="n/a",Inputs!AB$204,subscriber4_payment_annual*(1+inflation_rate/100+subscriber4_payment_annual_escal/100)^Z$2),0)</f>
        <v>0</v>
      </c>
      <c r="AB210" s="123">
        <f>IF(AB$2&lt;=analysis_period,IF(subscriber4_payment_annual="n/a",Inputs!AC$204,subscriber4_payment_annual*(1+inflation_rate/100+subscriber4_payment_annual_escal/100)^AA$2),0)</f>
        <v>0</v>
      </c>
      <c r="AC210" s="123">
        <f>IF(AC$2&lt;=analysis_period,IF(subscriber4_payment_annual="n/a",Inputs!AD$204,subscriber4_payment_annual*(1+inflation_rate/100+subscriber4_payment_annual_escal/100)^AB$2),0)</f>
        <v>0</v>
      </c>
      <c r="AD210" s="123">
        <f>IF(AD$2&lt;=analysis_period,IF(subscriber4_payment_annual="n/a",Inputs!AE$204,subscriber4_payment_annual*(1+inflation_rate/100+subscriber4_payment_annual_escal/100)^AC$2),0)</f>
        <v>0</v>
      </c>
      <c r="AE210" s="123">
        <f>IF(AE$2&lt;=analysis_period,IF(subscriber4_payment_annual="n/a",Inputs!AF$204,subscriber4_payment_annual*(1+inflation_rate/100+subscriber4_payment_annual_escal/100)^AD$2),0)</f>
        <v>0</v>
      </c>
      <c r="AF210" s="123">
        <f>IF(AF$2&lt;=analysis_period,IF(subscriber4_payment_annual="n/a",Inputs!AG$204,subscriber4_payment_annual*(1+inflation_rate/100+subscriber4_payment_annual_escal/100)^AE$2),0)</f>
        <v>0</v>
      </c>
      <c r="AG210" s="123">
        <f>IF(AG$2&lt;=analysis_period,IF(subscriber4_payment_annual="n/a",Inputs!AH$204,subscriber4_payment_annual*(1+inflation_rate/100+subscriber4_payment_annual_escal/100)^AF$2),0)</f>
        <v>0</v>
      </c>
      <c r="AH210" s="123">
        <f>IF(AH$2&lt;=analysis_period,IF(subscriber4_payment_annual="n/a",Inputs!AI$204,subscriber4_payment_annual*(1+inflation_rate/100+subscriber4_payment_annual_escal/100)^AG$2),0)</f>
        <v>0</v>
      </c>
      <c r="AI210" s="123">
        <f>IF(AI$2&lt;=analysis_period,IF(subscriber4_payment_annual="n/a",Inputs!AJ$204,subscriber4_payment_annual*(1+inflation_rate/100+subscriber4_payment_annual_escal/100)^AH$2),0)</f>
        <v>0</v>
      </c>
      <c r="AJ210" s="123">
        <f>IF(AJ$2&lt;=analysis_period,IF(subscriber4_payment_annual="n/a",Inputs!AK$204,subscriber4_payment_annual*(1+inflation_rate/100+subscriber4_payment_annual_escal/100)^AI$2),0)</f>
        <v>0</v>
      </c>
      <c r="AK210" s="123">
        <f>IF(AK$2&lt;=analysis_period,IF(subscriber4_payment_annual="n/a",Inputs!AL$204,subscriber4_payment_annual*(1+inflation_rate/100+subscriber4_payment_annual_escal/100)^AJ$2),0)</f>
        <v>0</v>
      </c>
      <c r="AL210" s="123">
        <f>IF(AL$2&lt;=analysis_period,IF(subscriber4_payment_annual="n/a",Inputs!AM$204,subscriber4_payment_annual*(1+inflation_rate/100+subscriber4_payment_annual_escal/100)^AK$2),0)</f>
        <v>0</v>
      </c>
      <c r="AM210" s="123">
        <f>IF(AM$2&lt;=analysis_period,IF(subscriber4_payment_annual="n/a",Inputs!AN$204,subscriber4_payment_annual*(1+inflation_rate/100+subscriber4_payment_annual_escal/100)^AL$2),0)</f>
        <v>0</v>
      </c>
      <c r="AN210" s="123">
        <f>IF(AN$2&lt;=analysis_period,IF(subscriber4_payment_annual="n/a",Inputs!AO$204,subscriber4_payment_annual*(1+inflation_rate/100+subscriber4_payment_annual_escal/100)^AM$2),0)</f>
        <v>0</v>
      </c>
      <c r="AO210" s="123">
        <f>IF(AO$2&lt;=analysis_period,IF(subscriber4_payment_annual="n/a",Inputs!AP$204,subscriber4_payment_annual*(1+inflation_rate/100+subscriber4_payment_annual_escal/100)^AN$2),0)</f>
        <v>0</v>
      </c>
      <c r="AP210" s="123">
        <f>IF(AP$2&lt;=analysis_period,IF(subscriber4_payment_annual="n/a",Inputs!AQ$204,subscriber4_payment_annual*(1+inflation_rate/100+subscriber4_payment_annual_escal/100)^AO$2),0)</f>
        <v>0</v>
      </c>
    </row>
    <row r="211" spans="1:42" x14ac:dyDescent="0.2">
      <c r="A211" s="89" t="s">
        <v>389</v>
      </c>
      <c r="B211" s="122"/>
      <c r="C211" s="122">
        <f>SUM(C207:C210)</f>
        <v>0</v>
      </c>
      <c r="D211" s="122">
        <f t="shared" ref="D211:AP211" si="74">SUM(D207:D210)</f>
        <v>0</v>
      </c>
      <c r="E211" s="122">
        <f t="shared" si="74"/>
        <v>0</v>
      </c>
      <c r="F211" s="122">
        <f t="shared" si="74"/>
        <v>0</v>
      </c>
      <c r="G211" s="122">
        <f t="shared" si="74"/>
        <v>0</v>
      </c>
      <c r="H211" s="122">
        <f t="shared" si="74"/>
        <v>0</v>
      </c>
      <c r="I211" s="122">
        <f t="shared" si="74"/>
        <v>0</v>
      </c>
      <c r="J211" s="122">
        <f t="shared" si="74"/>
        <v>0</v>
      </c>
      <c r="K211" s="122">
        <f t="shared" si="74"/>
        <v>0</v>
      </c>
      <c r="L211" s="122">
        <f t="shared" si="74"/>
        <v>0</v>
      </c>
      <c r="M211" s="122">
        <f t="shared" si="74"/>
        <v>0</v>
      </c>
      <c r="N211" s="122">
        <f t="shared" si="74"/>
        <v>0</v>
      </c>
      <c r="O211" s="122">
        <f t="shared" si="74"/>
        <v>0</v>
      </c>
      <c r="P211" s="122">
        <f t="shared" si="74"/>
        <v>0</v>
      </c>
      <c r="Q211" s="122">
        <f t="shared" si="74"/>
        <v>0</v>
      </c>
      <c r="R211" s="122">
        <f t="shared" si="74"/>
        <v>0</v>
      </c>
      <c r="S211" s="122">
        <f t="shared" si="74"/>
        <v>0</v>
      </c>
      <c r="T211" s="122">
        <f t="shared" si="74"/>
        <v>0</v>
      </c>
      <c r="U211" s="122">
        <f t="shared" si="74"/>
        <v>0</v>
      </c>
      <c r="V211" s="122">
        <f t="shared" si="74"/>
        <v>0</v>
      </c>
      <c r="W211" s="122">
        <f t="shared" si="74"/>
        <v>0</v>
      </c>
      <c r="X211" s="122">
        <f t="shared" si="74"/>
        <v>0</v>
      </c>
      <c r="Y211" s="122">
        <f t="shared" si="74"/>
        <v>0</v>
      </c>
      <c r="Z211" s="122">
        <f t="shared" si="74"/>
        <v>0</v>
      </c>
      <c r="AA211" s="122">
        <f t="shared" si="74"/>
        <v>0</v>
      </c>
      <c r="AB211" s="122">
        <f t="shared" si="74"/>
        <v>0</v>
      </c>
      <c r="AC211" s="122">
        <f t="shared" si="74"/>
        <v>0</v>
      </c>
      <c r="AD211" s="122">
        <f t="shared" si="74"/>
        <v>0</v>
      </c>
      <c r="AE211" s="122">
        <f t="shared" si="74"/>
        <v>0</v>
      </c>
      <c r="AF211" s="122">
        <f t="shared" si="74"/>
        <v>0</v>
      </c>
      <c r="AG211" s="122">
        <f t="shared" si="74"/>
        <v>0</v>
      </c>
      <c r="AH211" s="122">
        <f t="shared" si="74"/>
        <v>0</v>
      </c>
      <c r="AI211" s="122">
        <f t="shared" si="74"/>
        <v>0</v>
      </c>
      <c r="AJ211" s="122">
        <f t="shared" si="74"/>
        <v>0</v>
      </c>
      <c r="AK211" s="122">
        <f t="shared" si="74"/>
        <v>0</v>
      </c>
      <c r="AL211" s="122">
        <f t="shared" si="74"/>
        <v>0</v>
      </c>
      <c r="AM211" s="122">
        <f t="shared" si="74"/>
        <v>0</v>
      </c>
      <c r="AN211" s="122">
        <f t="shared" si="74"/>
        <v>0</v>
      </c>
      <c r="AO211" s="122">
        <f t="shared" si="74"/>
        <v>0</v>
      </c>
      <c r="AP211" s="122">
        <f t="shared" si="74"/>
        <v>0</v>
      </c>
    </row>
    <row r="212" spans="1:42" x14ac:dyDescent="0.2">
      <c r="A212" s="18" t="s">
        <v>373</v>
      </c>
      <c r="B212" s="122"/>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c r="AA212" s="122"/>
      <c r="AB212" s="122"/>
      <c r="AC212" s="122"/>
      <c r="AD212" s="122"/>
      <c r="AE212" s="122"/>
      <c r="AF212" s="122"/>
      <c r="AG212" s="122"/>
      <c r="AH212" s="122"/>
      <c r="AI212" s="122"/>
      <c r="AJ212" s="122"/>
      <c r="AK212" s="122"/>
      <c r="AL212" s="122"/>
      <c r="AM212" s="122"/>
      <c r="AN212" s="122"/>
      <c r="AO212" s="122"/>
      <c r="AP212" s="122"/>
    </row>
    <row r="213" spans="1:42" x14ac:dyDescent="0.2">
      <c r="A213" s="89" t="str">
        <f>subscriber1_name</f>
        <v>Anchor</v>
      </c>
      <c r="B213" s="122"/>
      <c r="C213" s="122">
        <f t="shared" ref="C213:AP213" si="75">C177*C194</f>
        <v>0</v>
      </c>
      <c r="D213" s="122">
        <f t="shared" si="75"/>
        <v>0</v>
      </c>
      <c r="E213" s="122">
        <f t="shared" si="75"/>
        <v>0</v>
      </c>
      <c r="F213" s="122">
        <f t="shared" si="75"/>
        <v>0</v>
      </c>
      <c r="G213" s="122">
        <f t="shared" si="75"/>
        <v>0</v>
      </c>
      <c r="H213" s="122">
        <f t="shared" si="75"/>
        <v>0</v>
      </c>
      <c r="I213" s="122">
        <f t="shared" si="75"/>
        <v>0</v>
      </c>
      <c r="J213" s="122">
        <f t="shared" si="75"/>
        <v>0</v>
      </c>
      <c r="K213" s="122">
        <f t="shared" si="75"/>
        <v>0</v>
      </c>
      <c r="L213" s="122">
        <f t="shared" si="75"/>
        <v>0</v>
      </c>
      <c r="M213" s="122">
        <f t="shared" si="75"/>
        <v>0</v>
      </c>
      <c r="N213" s="122">
        <f t="shared" si="75"/>
        <v>0</v>
      </c>
      <c r="O213" s="122">
        <f t="shared" si="75"/>
        <v>0</v>
      </c>
      <c r="P213" s="122">
        <f t="shared" si="75"/>
        <v>0</v>
      </c>
      <c r="Q213" s="122">
        <f t="shared" si="75"/>
        <v>0</v>
      </c>
      <c r="R213" s="122">
        <f t="shared" si="75"/>
        <v>0</v>
      </c>
      <c r="S213" s="122">
        <f t="shared" si="75"/>
        <v>0</v>
      </c>
      <c r="T213" s="122">
        <f t="shared" si="75"/>
        <v>0</v>
      </c>
      <c r="U213" s="122">
        <f t="shared" si="75"/>
        <v>0</v>
      </c>
      <c r="V213" s="122">
        <f t="shared" si="75"/>
        <v>0</v>
      </c>
      <c r="W213" s="122">
        <f t="shared" si="75"/>
        <v>0</v>
      </c>
      <c r="X213" s="122">
        <f t="shared" si="75"/>
        <v>0</v>
      </c>
      <c r="Y213" s="122">
        <f t="shared" si="75"/>
        <v>0</v>
      </c>
      <c r="Z213" s="122">
        <f t="shared" si="75"/>
        <v>0</v>
      </c>
      <c r="AA213" s="122">
        <f t="shared" si="75"/>
        <v>0</v>
      </c>
      <c r="AB213" s="122">
        <f t="shared" si="75"/>
        <v>0</v>
      </c>
      <c r="AC213" s="122">
        <f t="shared" si="75"/>
        <v>0</v>
      </c>
      <c r="AD213" s="122">
        <f t="shared" si="75"/>
        <v>0</v>
      </c>
      <c r="AE213" s="122">
        <f t="shared" si="75"/>
        <v>0</v>
      </c>
      <c r="AF213" s="122">
        <f t="shared" si="75"/>
        <v>0</v>
      </c>
      <c r="AG213" s="122">
        <f t="shared" si="75"/>
        <v>0</v>
      </c>
      <c r="AH213" s="122">
        <f t="shared" si="75"/>
        <v>0</v>
      </c>
      <c r="AI213" s="122">
        <f t="shared" si="75"/>
        <v>0</v>
      </c>
      <c r="AJ213" s="122">
        <f t="shared" si="75"/>
        <v>0</v>
      </c>
      <c r="AK213" s="122">
        <f t="shared" si="75"/>
        <v>0</v>
      </c>
      <c r="AL213" s="122">
        <f t="shared" si="75"/>
        <v>0</v>
      </c>
      <c r="AM213" s="122">
        <f t="shared" si="75"/>
        <v>0</v>
      </c>
      <c r="AN213" s="122">
        <f t="shared" si="75"/>
        <v>0</v>
      </c>
      <c r="AO213" s="122">
        <f t="shared" si="75"/>
        <v>0</v>
      </c>
      <c r="AP213" s="122">
        <f t="shared" si="75"/>
        <v>0</v>
      </c>
    </row>
    <row r="214" spans="1:42" x14ac:dyDescent="0.2">
      <c r="A214" s="89" t="str">
        <f>subscriber2_name</f>
        <v>General</v>
      </c>
      <c r="B214" s="122"/>
      <c r="C214" s="122">
        <f t="shared" ref="C214:AP214" si="76">C178*C195</f>
        <v>0</v>
      </c>
      <c r="D214" s="122">
        <f t="shared" si="76"/>
        <v>0</v>
      </c>
      <c r="E214" s="122">
        <f t="shared" si="76"/>
        <v>0</v>
      </c>
      <c r="F214" s="122">
        <f t="shared" si="76"/>
        <v>0</v>
      </c>
      <c r="G214" s="122">
        <f t="shared" si="76"/>
        <v>0</v>
      </c>
      <c r="H214" s="122">
        <f t="shared" si="76"/>
        <v>0</v>
      </c>
      <c r="I214" s="122">
        <f t="shared" si="76"/>
        <v>0</v>
      </c>
      <c r="J214" s="122">
        <f t="shared" si="76"/>
        <v>0</v>
      </c>
      <c r="K214" s="122">
        <f t="shared" si="76"/>
        <v>0</v>
      </c>
      <c r="L214" s="122">
        <f t="shared" si="76"/>
        <v>0</v>
      </c>
      <c r="M214" s="122">
        <f t="shared" si="76"/>
        <v>0</v>
      </c>
      <c r="N214" s="122">
        <f t="shared" si="76"/>
        <v>0</v>
      </c>
      <c r="O214" s="122">
        <f t="shared" si="76"/>
        <v>0</v>
      </c>
      <c r="P214" s="122">
        <f t="shared" si="76"/>
        <v>0</v>
      </c>
      <c r="Q214" s="122">
        <f t="shared" si="76"/>
        <v>0</v>
      </c>
      <c r="R214" s="122">
        <f t="shared" si="76"/>
        <v>0</v>
      </c>
      <c r="S214" s="122">
        <f t="shared" si="76"/>
        <v>0</v>
      </c>
      <c r="T214" s="122">
        <f t="shared" si="76"/>
        <v>0</v>
      </c>
      <c r="U214" s="122">
        <f t="shared" si="76"/>
        <v>0</v>
      </c>
      <c r="V214" s="122">
        <f t="shared" si="76"/>
        <v>0</v>
      </c>
      <c r="W214" s="122">
        <f t="shared" si="76"/>
        <v>0</v>
      </c>
      <c r="X214" s="122">
        <f t="shared" si="76"/>
        <v>0</v>
      </c>
      <c r="Y214" s="122">
        <f t="shared" si="76"/>
        <v>0</v>
      </c>
      <c r="Z214" s="122">
        <f t="shared" si="76"/>
        <v>0</v>
      </c>
      <c r="AA214" s="122">
        <f t="shared" si="76"/>
        <v>0</v>
      </c>
      <c r="AB214" s="122">
        <f t="shared" si="76"/>
        <v>0</v>
      </c>
      <c r="AC214" s="122">
        <f t="shared" si="76"/>
        <v>0</v>
      </c>
      <c r="AD214" s="122">
        <f t="shared" si="76"/>
        <v>0</v>
      </c>
      <c r="AE214" s="122">
        <f t="shared" si="76"/>
        <v>0</v>
      </c>
      <c r="AF214" s="122">
        <f t="shared" si="76"/>
        <v>0</v>
      </c>
      <c r="AG214" s="122">
        <f t="shared" si="76"/>
        <v>0</v>
      </c>
      <c r="AH214" s="122">
        <f t="shared" si="76"/>
        <v>0</v>
      </c>
      <c r="AI214" s="122">
        <f t="shared" si="76"/>
        <v>0</v>
      </c>
      <c r="AJ214" s="122">
        <f t="shared" si="76"/>
        <v>0</v>
      </c>
      <c r="AK214" s="122">
        <f t="shared" si="76"/>
        <v>0</v>
      </c>
      <c r="AL214" s="122">
        <f t="shared" si="76"/>
        <v>0</v>
      </c>
      <c r="AM214" s="122">
        <f t="shared" si="76"/>
        <v>0</v>
      </c>
      <c r="AN214" s="122">
        <f t="shared" si="76"/>
        <v>0</v>
      </c>
      <c r="AO214" s="122">
        <f t="shared" si="76"/>
        <v>0</v>
      </c>
      <c r="AP214" s="122">
        <f t="shared" si="76"/>
        <v>0</v>
      </c>
    </row>
    <row r="215" spans="1:42" x14ac:dyDescent="0.2">
      <c r="A215" s="89" t="str">
        <f>subscriber3_name</f>
        <v>Subscriber Class 3</v>
      </c>
      <c r="B215" s="122"/>
      <c r="C215" s="122">
        <f t="shared" ref="C215:AP215" si="77">C179*C196</f>
        <v>0</v>
      </c>
      <c r="D215" s="122">
        <f t="shared" si="77"/>
        <v>0</v>
      </c>
      <c r="E215" s="122">
        <f t="shared" si="77"/>
        <v>0</v>
      </c>
      <c r="F215" s="122">
        <f t="shared" si="77"/>
        <v>0</v>
      </c>
      <c r="G215" s="122">
        <f t="shared" si="77"/>
        <v>0</v>
      </c>
      <c r="H215" s="122">
        <f t="shared" si="77"/>
        <v>0</v>
      </c>
      <c r="I215" s="122">
        <f t="shared" si="77"/>
        <v>0</v>
      </c>
      <c r="J215" s="122">
        <f t="shared" si="77"/>
        <v>0</v>
      </c>
      <c r="K215" s="122">
        <f t="shared" si="77"/>
        <v>0</v>
      </c>
      <c r="L215" s="122">
        <f t="shared" si="77"/>
        <v>0</v>
      </c>
      <c r="M215" s="122">
        <f t="shared" si="77"/>
        <v>0</v>
      </c>
      <c r="N215" s="122">
        <f t="shared" si="77"/>
        <v>0</v>
      </c>
      <c r="O215" s="122">
        <f t="shared" si="77"/>
        <v>0</v>
      </c>
      <c r="P215" s="122">
        <f t="shared" si="77"/>
        <v>0</v>
      </c>
      <c r="Q215" s="122">
        <f t="shared" si="77"/>
        <v>0</v>
      </c>
      <c r="R215" s="122">
        <f t="shared" si="77"/>
        <v>0</v>
      </c>
      <c r="S215" s="122">
        <f t="shared" si="77"/>
        <v>0</v>
      </c>
      <c r="T215" s="122">
        <f t="shared" si="77"/>
        <v>0</v>
      </c>
      <c r="U215" s="122">
        <f t="shared" si="77"/>
        <v>0</v>
      </c>
      <c r="V215" s="122">
        <f t="shared" si="77"/>
        <v>0</v>
      </c>
      <c r="W215" s="122">
        <f t="shared" si="77"/>
        <v>0</v>
      </c>
      <c r="X215" s="122">
        <f t="shared" si="77"/>
        <v>0</v>
      </c>
      <c r="Y215" s="122">
        <f t="shared" si="77"/>
        <v>0</v>
      </c>
      <c r="Z215" s="122">
        <f t="shared" si="77"/>
        <v>0</v>
      </c>
      <c r="AA215" s="122">
        <f t="shared" si="77"/>
        <v>0</v>
      </c>
      <c r="AB215" s="122">
        <f t="shared" si="77"/>
        <v>0</v>
      </c>
      <c r="AC215" s="122">
        <f t="shared" si="77"/>
        <v>0</v>
      </c>
      <c r="AD215" s="122">
        <f t="shared" si="77"/>
        <v>0</v>
      </c>
      <c r="AE215" s="122">
        <f t="shared" si="77"/>
        <v>0</v>
      </c>
      <c r="AF215" s="122">
        <f t="shared" si="77"/>
        <v>0</v>
      </c>
      <c r="AG215" s="122">
        <f t="shared" si="77"/>
        <v>0</v>
      </c>
      <c r="AH215" s="122">
        <f t="shared" si="77"/>
        <v>0</v>
      </c>
      <c r="AI215" s="122">
        <f t="shared" si="77"/>
        <v>0</v>
      </c>
      <c r="AJ215" s="122">
        <f t="shared" si="77"/>
        <v>0</v>
      </c>
      <c r="AK215" s="122">
        <f t="shared" si="77"/>
        <v>0</v>
      </c>
      <c r="AL215" s="122">
        <f t="shared" si="77"/>
        <v>0</v>
      </c>
      <c r="AM215" s="122">
        <f t="shared" si="77"/>
        <v>0</v>
      </c>
      <c r="AN215" s="122">
        <f t="shared" si="77"/>
        <v>0</v>
      </c>
      <c r="AO215" s="122">
        <f t="shared" si="77"/>
        <v>0</v>
      </c>
      <c r="AP215" s="122">
        <f t="shared" si="77"/>
        <v>0</v>
      </c>
    </row>
    <row r="216" spans="1:42" x14ac:dyDescent="0.2">
      <c r="A216" s="89" t="str">
        <f>subscriber4_name</f>
        <v>Subscriber Class 4</v>
      </c>
      <c r="B216" s="122"/>
      <c r="C216" s="123">
        <f t="shared" ref="C216:AP216" si="78">C180*C197</f>
        <v>0</v>
      </c>
      <c r="D216" s="123">
        <f t="shared" si="78"/>
        <v>0</v>
      </c>
      <c r="E216" s="123">
        <f t="shared" si="78"/>
        <v>0</v>
      </c>
      <c r="F216" s="123">
        <f t="shared" si="78"/>
        <v>0</v>
      </c>
      <c r="G216" s="123">
        <f t="shared" si="78"/>
        <v>0</v>
      </c>
      <c r="H216" s="123">
        <f t="shared" si="78"/>
        <v>0</v>
      </c>
      <c r="I216" s="123">
        <f t="shared" si="78"/>
        <v>0</v>
      </c>
      <c r="J216" s="123">
        <f t="shared" si="78"/>
        <v>0</v>
      </c>
      <c r="K216" s="123">
        <f t="shared" si="78"/>
        <v>0</v>
      </c>
      <c r="L216" s="123">
        <f t="shared" si="78"/>
        <v>0</v>
      </c>
      <c r="M216" s="123">
        <f t="shared" si="78"/>
        <v>0</v>
      </c>
      <c r="N216" s="123">
        <f t="shared" si="78"/>
        <v>0</v>
      </c>
      <c r="O216" s="123">
        <f t="shared" si="78"/>
        <v>0</v>
      </c>
      <c r="P216" s="123">
        <f t="shared" si="78"/>
        <v>0</v>
      </c>
      <c r="Q216" s="123">
        <f t="shared" si="78"/>
        <v>0</v>
      </c>
      <c r="R216" s="123">
        <f t="shared" si="78"/>
        <v>0</v>
      </c>
      <c r="S216" s="123">
        <f t="shared" si="78"/>
        <v>0</v>
      </c>
      <c r="T216" s="123">
        <f t="shared" si="78"/>
        <v>0</v>
      </c>
      <c r="U216" s="123">
        <f t="shared" si="78"/>
        <v>0</v>
      </c>
      <c r="V216" s="123">
        <f t="shared" si="78"/>
        <v>0</v>
      </c>
      <c r="W216" s="123">
        <f t="shared" si="78"/>
        <v>0</v>
      </c>
      <c r="X216" s="123">
        <f t="shared" si="78"/>
        <v>0</v>
      </c>
      <c r="Y216" s="123">
        <f t="shared" si="78"/>
        <v>0</v>
      </c>
      <c r="Z216" s="123">
        <f t="shared" si="78"/>
        <v>0</v>
      </c>
      <c r="AA216" s="123">
        <f t="shared" si="78"/>
        <v>0</v>
      </c>
      <c r="AB216" s="123">
        <f t="shared" si="78"/>
        <v>0</v>
      </c>
      <c r="AC216" s="123">
        <f t="shared" si="78"/>
        <v>0</v>
      </c>
      <c r="AD216" s="123">
        <f t="shared" si="78"/>
        <v>0</v>
      </c>
      <c r="AE216" s="123">
        <f t="shared" si="78"/>
        <v>0</v>
      </c>
      <c r="AF216" s="123">
        <f t="shared" si="78"/>
        <v>0</v>
      </c>
      <c r="AG216" s="123">
        <f t="shared" si="78"/>
        <v>0</v>
      </c>
      <c r="AH216" s="123">
        <f t="shared" si="78"/>
        <v>0</v>
      </c>
      <c r="AI216" s="123">
        <f t="shared" si="78"/>
        <v>0</v>
      </c>
      <c r="AJ216" s="123">
        <f t="shared" si="78"/>
        <v>0</v>
      </c>
      <c r="AK216" s="123">
        <f t="shared" si="78"/>
        <v>0</v>
      </c>
      <c r="AL216" s="123">
        <f t="shared" si="78"/>
        <v>0</v>
      </c>
      <c r="AM216" s="123">
        <f t="shared" si="78"/>
        <v>0</v>
      </c>
      <c r="AN216" s="123">
        <f t="shared" si="78"/>
        <v>0</v>
      </c>
      <c r="AO216" s="123">
        <f t="shared" si="78"/>
        <v>0</v>
      </c>
      <c r="AP216" s="123">
        <f t="shared" si="78"/>
        <v>0</v>
      </c>
    </row>
    <row r="217" spans="1:42" x14ac:dyDescent="0.2">
      <c r="A217" s="89" t="s">
        <v>385</v>
      </c>
      <c r="B217" s="122"/>
      <c r="C217" s="122">
        <f>SUM(C213:C216)</f>
        <v>0</v>
      </c>
      <c r="D217" s="122">
        <f t="shared" ref="D217:AP217" si="79">SUM(D213:D216)</f>
        <v>0</v>
      </c>
      <c r="E217" s="122">
        <f t="shared" si="79"/>
        <v>0</v>
      </c>
      <c r="F217" s="122">
        <f t="shared" si="79"/>
        <v>0</v>
      </c>
      <c r="G217" s="122">
        <f t="shared" si="79"/>
        <v>0</v>
      </c>
      <c r="H217" s="122">
        <f t="shared" si="79"/>
        <v>0</v>
      </c>
      <c r="I217" s="122">
        <f t="shared" si="79"/>
        <v>0</v>
      </c>
      <c r="J217" s="122">
        <f t="shared" si="79"/>
        <v>0</v>
      </c>
      <c r="K217" s="122">
        <f t="shared" si="79"/>
        <v>0</v>
      </c>
      <c r="L217" s="122">
        <f t="shared" si="79"/>
        <v>0</v>
      </c>
      <c r="M217" s="122">
        <f t="shared" si="79"/>
        <v>0</v>
      </c>
      <c r="N217" s="122">
        <f t="shared" si="79"/>
        <v>0</v>
      </c>
      <c r="O217" s="122">
        <f t="shared" si="79"/>
        <v>0</v>
      </c>
      <c r="P217" s="122">
        <f t="shared" si="79"/>
        <v>0</v>
      </c>
      <c r="Q217" s="122">
        <f t="shared" si="79"/>
        <v>0</v>
      </c>
      <c r="R217" s="122">
        <f t="shared" si="79"/>
        <v>0</v>
      </c>
      <c r="S217" s="122">
        <f t="shared" si="79"/>
        <v>0</v>
      </c>
      <c r="T217" s="122">
        <f t="shared" si="79"/>
        <v>0</v>
      </c>
      <c r="U217" s="122">
        <f t="shared" si="79"/>
        <v>0</v>
      </c>
      <c r="V217" s="122">
        <f t="shared" si="79"/>
        <v>0</v>
      </c>
      <c r="W217" s="122">
        <f t="shared" si="79"/>
        <v>0</v>
      </c>
      <c r="X217" s="122">
        <f t="shared" si="79"/>
        <v>0</v>
      </c>
      <c r="Y217" s="122">
        <f t="shared" si="79"/>
        <v>0</v>
      </c>
      <c r="Z217" s="122">
        <f t="shared" si="79"/>
        <v>0</v>
      </c>
      <c r="AA217" s="122">
        <f t="shared" si="79"/>
        <v>0</v>
      </c>
      <c r="AB217" s="122">
        <f t="shared" si="79"/>
        <v>0</v>
      </c>
      <c r="AC217" s="122">
        <f t="shared" si="79"/>
        <v>0</v>
      </c>
      <c r="AD217" s="122">
        <f t="shared" si="79"/>
        <v>0</v>
      </c>
      <c r="AE217" s="122">
        <f t="shared" si="79"/>
        <v>0</v>
      </c>
      <c r="AF217" s="122">
        <f t="shared" si="79"/>
        <v>0</v>
      </c>
      <c r="AG217" s="122">
        <f t="shared" si="79"/>
        <v>0</v>
      </c>
      <c r="AH217" s="122">
        <f t="shared" si="79"/>
        <v>0</v>
      </c>
      <c r="AI217" s="122">
        <f t="shared" si="79"/>
        <v>0</v>
      </c>
      <c r="AJ217" s="122">
        <f t="shared" si="79"/>
        <v>0</v>
      </c>
      <c r="AK217" s="122">
        <f t="shared" si="79"/>
        <v>0</v>
      </c>
      <c r="AL217" s="122">
        <f t="shared" si="79"/>
        <v>0</v>
      </c>
      <c r="AM217" s="122">
        <f t="shared" si="79"/>
        <v>0</v>
      </c>
      <c r="AN217" s="122">
        <f t="shared" si="79"/>
        <v>0</v>
      </c>
      <c r="AO217" s="122">
        <f t="shared" si="79"/>
        <v>0</v>
      </c>
      <c r="AP217" s="122">
        <f t="shared" si="79"/>
        <v>0</v>
      </c>
    </row>
    <row r="218" spans="1:42" x14ac:dyDescent="0.2">
      <c r="A218" s="18" t="s">
        <v>374</v>
      </c>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c r="AA218" s="122"/>
      <c r="AB218" s="122"/>
      <c r="AC218" s="122"/>
      <c r="AD218" s="122"/>
      <c r="AE218" s="122"/>
      <c r="AF218" s="122"/>
      <c r="AG218" s="122"/>
      <c r="AH218" s="122"/>
      <c r="AI218" s="122"/>
      <c r="AJ218" s="122"/>
      <c r="AK218" s="122"/>
      <c r="AL218" s="122"/>
      <c r="AM218" s="122"/>
      <c r="AN218" s="122"/>
      <c r="AO218" s="122"/>
      <c r="AP218" s="122"/>
    </row>
    <row r="219" spans="1:42" x14ac:dyDescent="0.2">
      <c r="A219" s="89" t="str">
        <f>subscriber1_name</f>
        <v>Anchor</v>
      </c>
      <c r="B219" s="122"/>
      <c r="C219" s="122">
        <f t="shared" ref="C219:AP219" si="80">C14</f>
        <v>0</v>
      </c>
      <c r="D219" s="122">
        <f t="shared" si="80"/>
        <v>0</v>
      </c>
      <c r="E219" s="122">
        <f t="shared" si="80"/>
        <v>0</v>
      </c>
      <c r="F219" s="122">
        <f t="shared" si="80"/>
        <v>0</v>
      </c>
      <c r="G219" s="122">
        <f t="shared" si="80"/>
        <v>0</v>
      </c>
      <c r="H219" s="122">
        <f t="shared" si="80"/>
        <v>0</v>
      </c>
      <c r="I219" s="122">
        <f t="shared" si="80"/>
        <v>0</v>
      </c>
      <c r="J219" s="122">
        <f t="shared" si="80"/>
        <v>0</v>
      </c>
      <c r="K219" s="122">
        <f t="shared" si="80"/>
        <v>0</v>
      </c>
      <c r="L219" s="122">
        <f t="shared" si="80"/>
        <v>0</v>
      </c>
      <c r="M219" s="122">
        <f t="shared" si="80"/>
        <v>0</v>
      </c>
      <c r="N219" s="122">
        <f t="shared" si="80"/>
        <v>0</v>
      </c>
      <c r="O219" s="122">
        <f t="shared" si="80"/>
        <v>0</v>
      </c>
      <c r="P219" s="122">
        <f t="shared" si="80"/>
        <v>0</v>
      </c>
      <c r="Q219" s="122">
        <f t="shared" si="80"/>
        <v>0</v>
      </c>
      <c r="R219" s="122">
        <f t="shared" si="80"/>
        <v>0</v>
      </c>
      <c r="S219" s="122">
        <f t="shared" si="80"/>
        <v>0</v>
      </c>
      <c r="T219" s="122">
        <f t="shared" si="80"/>
        <v>0</v>
      </c>
      <c r="U219" s="122">
        <f t="shared" si="80"/>
        <v>0</v>
      </c>
      <c r="V219" s="122">
        <f t="shared" si="80"/>
        <v>0</v>
      </c>
      <c r="W219" s="122">
        <f t="shared" si="80"/>
        <v>0</v>
      </c>
      <c r="X219" s="122">
        <f t="shared" si="80"/>
        <v>0</v>
      </c>
      <c r="Y219" s="122">
        <f t="shared" si="80"/>
        <v>0</v>
      </c>
      <c r="Z219" s="122">
        <f t="shared" si="80"/>
        <v>0</v>
      </c>
      <c r="AA219" s="122">
        <f t="shared" si="80"/>
        <v>0</v>
      </c>
      <c r="AB219" s="122">
        <f t="shared" si="80"/>
        <v>0</v>
      </c>
      <c r="AC219" s="122">
        <f t="shared" si="80"/>
        <v>0</v>
      </c>
      <c r="AD219" s="122">
        <f t="shared" si="80"/>
        <v>0</v>
      </c>
      <c r="AE219" s="122">
        <f t="shared" si="80"/>
        <v>0</v>
      </c>
      <c r="AF219" s="122">
        <f t="shared" si="80"/>
        <v>0</v>
      </c>
      <c r="AG219" s="122">
        <f t="shared" si="80"/>
        <v>0</v>
      </c>
      <c r="AH219" s="122">
        <f t="shared" si="80"/>
        <v>0</v>
      </c>
      <c r="AI219" s="122">
        <f t="shared" si="80"/>
        <v>0</v>
      </c>
      <c r="AJ219" s="122">
        <f t="shared" si="80"/>
        <v>0</v>
      </c>
      <c r="AK219" s="122">
        <f t="shared" si="80"/>
        <v>0</v>
      </c>
      <c r="AL219" s="122">
        <f t="shared" si="80"/>
        <v>0</v>
      </c>
      <c r="AM219" s="122">
        <f t="shared" si="80"/>
        <v>0</v>
      </c>
      <c r="AN219" s="122">
        <f t="shared" si="80"/>
        <v>0</v>
      </c>
      <c r="AO219" s="122">
        <f t="shared" si="80"/>
        <v>0</v>
      </c>
      <c r="AP219" s="122">
        <f t="shared" si="80"/>
        <v>0</v>
      </c>
    </row>
    <row r="220" spans="1:42" x14ac:dyDescent="0.2">
      <c r="A220" s="89" t="str">
        <f>subscriber2_name</f>
        <v>General</v>
      </c>
      <c r="B220" s="122"/>
      <c r="C220" s="122">
        <f t="shared" ref="C220:AP220" si="81">C15</f>
        <v>0</v>
      </c>
      <c r="D220" s="122">
        <f t="shared" si="81"/>
        <v>0</v>
      </c>
      <c r="E220" s="122">
        <f t="shared" si="81"/>
        <v>0</v>
      </c>
      <c r="F220" s="122">
        <f t="shared" si="81"/>
        <v>0</v>
      </c>
      <c r="G220" s="122">
        <f t="shared" si="81"/>
        <v>0</v>
      </c>
      <c r="H220" s="122">
        <f t="shared" si="81"/>
        <v>0</v>
      </c>
      <c r="I220" s="122">
        <f t="shared" si="81"/>
        <v>0</v>
      </c>
      <c r="J220" s="122">
        <f t="shared" si="81"/>
        <v>0</v>
      </c>
      <c r="K220" s="122">
        <f t="shared" si="81"/>
        <v>0</v>
      </c>
      <c r="L220" s="122">
        <f t="shared" si="81"/>
        <v>0</v>
      </c>
      <c r="M220" s="122">
        <f t="shared" si="81"/>
        <v>0</v>
      </c>
      <c r="N220" s="122">
        <f t="shared" si="81"/>
        <v>0</v>
      </c>
      <c r="O220" s="122">
        <f t="shared" si="81"/>
        <v>0</v>
      </c>
      <c r="P220" s="122">
        <f t="shared" si="81"/>
        <v>0</v>
      </c>
      <c r="Q220" s="122">
        <f t="shared" si="81"/>
        <v>0</v>
      </c>
      <c r="R220" s="122">
        <f t="shared" si="81"/>
        <v>0</v>
      </c>
      <c r="S220" s="122">
        <f t="shared" si="81"/>
        <v>0</v>
      </c>
      <c r="T220" s="122">
        <f t="shared" si="81"/>
        <v>0</v>
      </c>
      <c r="U220" s="122">
        <f t="shared" si="81"/>
        <v>0</v>
      </c>
      <c r="V220" s="122">
        <f t="shared" si="81"/>
        <v>0</v>
      </c>
      <c r="W220" s="122">
        <f t="shared" si="81"/>
        <v>0</v>
      </c>
      <c r="X220" s="122">
        <f t="shared" si="81"/>
        <v>0</v>
      </c>
      <c r="Y220" s="122">
        <f t="shared" si="81"/>
        <v>0</v>
      </c>
      <c r="Z220" s="122">
        <f t="shared" si="81"/>
        <v>0</v>
      </c>
      <c r="AA220" s="122">
        <f t="shared" si="81"/>
        <v>0</v>
      </c>
      <c r="AB220" s="122">
        <f t="shared" si="81"/>
        <v>0</v>
      </c>
      <c r="AC220" s="122">
        <f t="shared" si="81"/>
        <v>0</v>
      </c>
      <c r="AD220" s="122">
        <f t="shared" si="81"/>
        <v>0</v>
      </c>
      <c r="AE220" s="122">
        <f t="shared" si="81"/>
        <v>0</v>
      </c>
      <c r="AF220" s="122">
        <f t="shared" si="81"/>
        <v>0</v>
      </c>
      <c r="AG220" s="122">
        <f t="shared" si="81"/>
        <v>0</v>
      </c>
      <c r="AH220" s="122">
        <f t="shared" si="81"/>
        <v>0</v>
      </c>
      <c r="AI220" s="122">
        <f t="shared" si="81"/>
        <v>0</v>
      </c>
      <c r="AJ220" s="122">
        <f t="shared" si="81"/>
        <v>0</v>
      </c>
      <c r="AK220" s="122">
        <f t="shared" si="81"/>
        <v>0</v>
      </c>
      <c r="AL220" s="122">
        <f t="shared" si="81"/>
        <v>0</v>
      </c>
      <c r="AM220" s="122">
        <f t="shared" si="81"/>
        <v>0</v>
      </c>
      <c r="AN220" s="122">
        <f t="shared" si="81"/>
        <v>0</v>
      </c>
      <c r="AO220" s="122">
        <f t="shared" si="81"/>
        <v>0</v>
      </c>
      <c r="AP220" s="122">
        <f t="shared" si="81"/>
        <v>0</v>
      </c>
    </row>
    <row r="221" spans="1:42" x14ac:dyDescent="0.2">
      <c r="A221" s="89" t="str">
        <f>subscriber3_name</f>
        <v>Subscriber Class 3</v>
      </c>
      <c r="B221" s="122"/>
      <c r="C221" s="122">
        <f t="shared" ref="C221:AP221" si="82">C16</f>
        <v>0</v>
      </c>
      <c r="D221" s="122">
        <f t="shared" si="82"/>
        <v>0</v>
      </c>
      <c r="E221" s="122">
        <f t="shared" si="82"/>
        <v>0</v>
      </c>
      <c r="F221" s="122">
        <f t="shared" si="82"/>
        <v>0</v>
      </c>
      <c r="G221" s="122">
        <f t="shared" si="82"/>
        <v>0</v>
      </c>
      <c r="H221" s="122">
        <f t="shared" si="82"/>
        <v>0</v>
      </c>
      <c r="I221" s="122">
        <f t="shared" si="82"/>
        <v>0</v>
      </c>
      <c r="J221" s="122">
        <f t="shared" si="82"/>
        <v>0</v>
      </c>
      <c r="K221" s="122">
        <f t="shared" si="82"/>
        <v>0</v>
      </c>
      <c r="L221" s="122">
        <f t="shared" si="82"/>
        <v>0</v>
      </c>
      <c r="M221" s="122">
        <f t="shared" si="82"/>
        <v>0</v>
      </c>
      <c r="N221" s="122">
        <f t="shared" si="82"/>
        <v>0</v>
      </c>
      <c r="O221" s="122">
        <f t="shared" si="82"/>
        <v>0</v>
      </c>
      <c r="P221" s="122">
        <f t="shared" si="82"/>
        <v>0</v>
      </c>
      <c r="Q221" s="122">
        <f t="shared" si="82"/>
        <v>0</v>
      </c>
      <c r="R221" s="122">
        <f t="shared" si="82"/>
        <v>0</v>
      </c>
      <c r="S221" s="122">
        <f t="shared" si="82"/>
        <v>0</v>
      </c>
      <c r="T221" s="122">
        <f t="shared" si="82"/>
        <v>0</v>
      </c>
      <c r="U221" s="122">
        <f t="shared" si="82"/>
        <v>0</v>
      </c>
      <c r="V221" s="122">
        <f t="shared" si="82"/>
        <v>0</v>
      </c>
      <c r="W221" s="122">
        <f t="shared" si="82"/>
        <v>0</v>
      </c>
      <c r="X221" s="122">
        <f t="shared" si="82"/>
        <v>0</v>
      </c>
      <c r="Y221" s="122">
        <f t="shared" si="82"/>
        <v>0</v>
      </c>
      <c r="Z221" s="122">
        <f t="shared" si="82"/>
        <v>0</v>
      </c>
      <c r="AA221" s="122">
        <f t="shared" si="82"/>
        <v>0</v>
      </c>
      <c r="AB221" s="122">
        <f t="shared" si="82"/>
        <v>0</v>
      </c>
      <c r="AC221" s="122">
        <f t="shared" si="82"/>
        <v>0</v>
      </c>
      <c r="AD221" s="122">
        <f t="shared" si="82"/>
        <v>0</v>
      </c>
      <c r="AE221" s="122">
        <f t="shared" si="82"/>
        <v>0</v>
      </c>
      <c r="AF221" s="122">
        <f t="shared" si="82"/>
        <v>0</v>
      </c>
      <c r="AG221" s="122">
        <f t="shared" si="82"/>
        <v>0</v>
      </c>
      <c r="AH221" s="122">
        <f t="shared" si="82"/>
        <v>0</v>
      </c>
      <c r="AI221" s="122">
        <f t="shared" si="82"/>
        <v>0</v>
      </c>
      <c r="AJ221" s="122">
        <f t="shared" si="82"/>
        <v>0</v>
      </c>
      <c r="AK221" s="122">
        <f t="shared" si="82"/>
        <v>0</v>
      </c>
      <c r="AL221" s="122">
        <f t="shared" si="82"/>
        <v>0</v>
      </c>
      <c r="AM221" s="122">
        <f t="shared" si="82"/>
        <v>0</v>
      </c>
      <c r="AN221" s="122">
        <f t="shared" si="82"/>
        <v>0</v>
      </c>
      <c r="AO221" s="122">
        <f t="shared" si="82"/>
        <v>0</v>
      </c>
      <c r="AP221" s="122">
        <f t="shared" si="82"/>
        <v>0</v>
      </c>
    </row>
    <row r="222" spans="1:42" x14ac:dyDescent="0.2">
      <c r="A222" s="89" t="str">
        <f>subscriber4_name</f>
        <v>Subscriber Class 4</v>
      </c>
      <c r="B222" s="122"/>
      <c r="C222" s="122">
        <f t="shared" ref="C222:AP222" si="83">C17</f>
        <v>0</v>
      </c>
      <c r="D222" s="122">
        <f t="shared" si="83"/>
        <v>0</v>
      </c>
      <c r="E222" s="122">
        <f t="shared" si="83"/>
        <v>0</v>
      </c>
      <c r="F222" s="122">
        <f t="shared" si="83"/>
        <v>0</v>
      </c>
      <c r="G222" s="122">
        <f t="shared" si="83"/>
        <v>0</v>
      </c>
      <c r="H222" s="122">
        <f t="shared" si="83"/>
        <v>0</v>
      </c>
      <c r="I222" s="122">
        <f t="shared" si="83"/>
        <v>0</v>
      </c>
      <c r="J222" s="122">
        <f t="shared" si="83"/>
        <v>0</v>
      </c>
      <c r="K222" s="122">
        <f t="shared" si="83"/>
        <v>0</v>
      </c>
      <c r="L222" s="122">
        <f t="shared" si="83"/>
        <v>0</v>
      </c>
      <c r="M222" s="122">
        <f t="shared" si="83"/>
        <v>0</v>
      </c>
      <c r="N222" s="122">
        <f t="shared" si="83"/>
        <v>0</v>
      </c>
      <c r="O222" s="122">
        <f t="shared" si="83"/>
        <v>0</v>
      </c>
      <c r="P222" s="122">
        <f t="shared" si="83"/>
        <v>0</v>
      </c>
      <c r="Q222" s="122">
        <f t="shared" si="83"/>
        <v>0</v>
      </c>
      <c r="R222" s="122">
        <f t="shared" si="83"/>
        <v>0</v>
      </c>
      <c r="S222" s="122">
        <f t="shared" si="83"/>
        <v>0</v>
      </c>
      <c r="T222" s="122">
        <f t="shared" si="83"/>
        <v>0</v>
      </c>
      <c r="U222" s="122">
        <f t="shared" si="83"/>
        <v>0</v>
      </c>
      <c r="V222" s="122">
        <f t="shared" si="83"/>
        <v>0</v>
      </c>
      <c r="W222" s="122">
        <f t="shared" si="83"/>
        <v>0</v>
      </c>
      <c r="X222" s="122">
        <f t="shared" si="83"/>
        <v>0</v>
      </c>
      <c r="Y222" s="122">
        <f t="shared" si="83"/>
        <v>0</v>
      </c>
      <c r="Z222" s="122">
        <f t="shared" si="83"/>
        <v>0</v>
      </c>
      <c r="AA222" s="122">
        <f t="shared" si="83"/>
        <v>0</v>
      </c>
      <c r="AB222" s="122">
        <f t="shared" si="83"/>
        <v>0</v>
      </c>
      <c r="AC222" s="122">
        <f t="shared" si="83"/>
        <v>0</v>
      </c>
      <c r="AD222" s="122">
        <f t="shared" si="83"/>
        <v>0</v>
      </c>
      <c r="AE222" s="122">
        <f t="shared" si="83"/>
        <v>0</v>
      </c>
      <c r="AF222" s="122">
        <f t="shared" si="83"/>
        <v>0</v>
      </c>
      <c r="AG222" s="122">
        <f t="shared" si="83"/>
        <v>0</v>
      </c>
      <c r="AH222" s="122">
        <f t="shared" si="83"/>
        <v>0</v>
      </c>
      <c r="AI222" s="122">
        <f t="shared" si="83"/>
        <v>0</v>
      </c>
      <c r="AJ222" s="122">
        <f t="shared" si="83"/>
        <v>0</v>
      </c>
      <c r="AK222" s="122">
        <f t="shared" si="83"/>
        <v>0</v>
      </c>
      <c r="AL222" s="122">
        <f t="shared" si="83"/>
        <v>0</v>
      </c>
      <c r="AM222" s="122">
        <f t="shared" si="83"/>
        <v>0</v>
      </c>
      <c r="AN222" s="122">
        <f t="shared" si="83"/>
        <v>0</v>
      </c>
      <c r="AO222" s="122">
        <f t="shared" si="83"/>
        <v>0</v>
      </c>
      <c r="AP222" s="122">
        <f t="shared" si="83"/>
        <v>0</v>
      </c>
    </row>
    <row r="223" spans="1:42" x14ac:dyDescent="0.2">
      <c r="A223" s="89" t="s">
        <v>386</v>
      </c>
      <c r="B223" s="122"/>
      <c r="C223" s="128">
        <f>SUM(C219:C222)</f>
        <v>0</v>
      </c>
      <c r="D223" s="128">
        <f t="shared" ref="D223:AP223" si="84">SUM(D219:D222)</f>
        <v>0</v>
      </c>
      <c r="E223" s="128">
        <f t="shared" si="84"/>
        <v>0</v>
      </c>
      <c r="F223" s="128">
        <f t="shared" si="84"/>
        <v>0</v>
      </c>
      <c r="G223" s="128">
        <f t="shared" si="84"/>
        <v>0</v>
      </c>
      <c r="H223" s="128">
        <f t="shared" si="84"/>
        <v>0</v>
      </c>
      <c r="I223" s="128">
        <f t="shared" si="84"/>
        <v>0</v>
      </c>
      <c r="J223" s="128">
        <f t="shared" si="84"/>
        <v>0</v>
      </c>
      <c r="K223" s="128">
        <f t="shared" si="84"/>
        <v>0</v>
      </c>
      <c r="L223" s="128">
        <f t="shared" si="84"/>
        <v>0</v>
      </c>
      <c r="M223" s="128">
        <f t="shared" si="84"/>
        <v>0</v>
      </c>
      <c r="N223" s="128">
        <f t="shared" si="84"/>
        <v>0</v>
      </c>
      <c r="O223" s="128">
        <f t="shared" si="84"/>
        <v>0</v>
      </c>
      <c r="P223" s="128">
        <f t="shared" si="84"/>
        <v>0</v>
      </c>
      <c r="Q223" s="128">
        <f t="shared" si="84"/>
        <v>0</v>
      </c>
      <c r="R223" s="128">
        <f t="shared" si="84"/>
        <v>0</v>
      </c>
      <c r="S223" s="128">
        <f t="shared" si="84"/>
        <v>0</v>
      </c>
      <c r="T223" s="128">
        <f t="shared" si="84"/>
        <v>0</v>
      </c>
      <c r="U223" s="128">
        <f t="shared" si="84"/>
        <v>0</v>
      </c>
      <c r="V223" s="128">
        <f t="shared" si="84"/>
        <v>0</v>
      </c>
      <c r="W223" s="128">
        <f t="shared" si="84"/>
        <v>0</v>
      </c>
      <c r="X223" s="128">
        <f t="shared" si="84"/>
        <v>0</v>
      </c>
      <c r="Y223" s="128">
        <f t="shared" si="84"/>
        <v>0</v>
      </c>
      <c r="Z223" s="128">
        <f t="shared" si="84"/>
        <v>0</v>
      </c>
      <c r="AA223" s="128">
        <f t="shared" si="84"/>
        <v>0</v>
      </c>
      <c r="AB223" s="128">
        <f t="shared" si="84"/>
        <v>0</v>
      </c>
      <c r="AC223" s="128">
        <f t="shared" si="84"/>
        <v>0</v>
      </c>
      <c r="AD223" s="128">
        <f t="shared" si="84"/>
        <v>0</v>
      </c>
      <c r="AE223" s="128">
        <f t="shared" si="84"/>
        <v>0</v>
      </c>
      <c r="AF223" s="128">
        <f t="shared" si="84"/>
        <v>0</v>
      </c>
      <c r="AG223" s="128">
        <f t="shared" si="84"/>
        <v>0</v>
      </c>
      <c r="AH223" s="128">
        <f t="shared" si="84"/>
        <v>0</v>
      </c>
      <c r="AI223" s="128">
        <f t="shared" si="84"/>
        <v>0</v>
      </c>
      <c r="AJ223" s="128">
        <f t="shared" si="84"/>
        <v>0</v>
      </c>
      <c r="AK223" s="128">
        <f t="shared" si="84"/>
        <v>0</v>
      </c>
      <c r="AL223" s="128">
        <f t="shared" si="84"/>
        <v>0</v>
      </c>
      <c r="AM223" s="128">
        <f t="shared" si="84"/>
        <v>0</v>
      </c>
      <c r="AN223" s="128">
        <f t="shared" si="84"/>
        <v>0</v>
      </c>
      <c r="AO223" s="128">
        <f t="shared" si="84"/>
        <v>0</v>
      </c>
      <c r="AP223" s="128">
        <f t="shared" si="84"/>
        <v>0</v>
      </c>
    </row>
    <row r="224" spans="1:42" x14ac:dyDescent="0.2">
      <c r="A224" s="18" t="s">
        <v>375</v>
      </c>
      <c r="B224" s="122"/>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c r="AA224" s="122"/>
      <c r="AB224" s="122"/>
      <c r="AC224" s="122"/>
      <c r="AD224" s="122"/>
      <c r="AE224" s="122"/>
      <c r="AF224" s="122"/>
      <c r="AG224" s="122"/>
      <c r="AH224" s="122"/>
      <c r="AI224" s="122"/>
      <c r="AJ224" s="122"/>
      <c r="AK224" s="122"/>
      <c r="AL224" s="122"/>
      <c r="AM224" s="122"/>
      <c r="AN224" s="122"/>
      <c r="AO224" s="122"/>
      <c r="AP224" s="122"/>
    </row>
    <row r="225" spans="1:42" x14ac:dyDescent="0.2">
      <c r="A225" s="89" t="str">
        <f>subscriber1_name</f>
        <v>Anchor</v>
      </c>
      <c r="B225" s="122"/>
      <c r="C225" s="122">
        <f>C213-C219</f>
        <v>0</v>
      </c>
      <c r="D225" s="122">
        <f t="shared" ref="D225:AP225" si="85">D213-D219</f>
        <v>0</v>
      </c>
      <c r="E225" s="122">
        <f t="shared" si="85"/>
        <v>0</v>
      </c>
      <c r="F225" s="122">
        <f t="shared" si="85"/>
        <v>0</v>
      </c>
      <c r="G225" s="122">
        <f t="shared" si="85"/>
        <v>0</v>
      </c>
      <c r="H225" s="122">
        <f t="shared" si="85"/>
        <v>0</v>
      </c>
      <c r="I225" s="122">
        <f t="shared" si="85"/>
        <v>0</v>
      </c>
      <c r="J225" s="122">
        <f t="shared" si="85"/>
        <v>0</v>
      </c>
      <c r="K225" s="122">
        <f t="shared" si="85"/>
        <v>0</v>
      </c>
      <c r="L225" s="122">
        <f t="shared" si="85"/>
        <v>0</v>
      </c>
      <c r="M225" s="122">
        <f t="shared" si="85"/>
        <v>0</v>
      </c>
      <c r="N225" s="122">
        <f t="shared" si="85"/>
        <v>0</v>
      </c>
      <c r="O225" s="122">
        <f t="shared" si="85"/>
        <v>0</v>
      </c>
      <c r="P225" s="122">
        <f t="shared" si="85"/>
        <v>0</v>
      </c>
      <c r="Q225" s="122">
        <f t="shared" si="85"/>
        <v>0</v>
      </c>
      <c r="R225" s="122">
        <f t="shared" si="85"/>
        <v>0</v>
      </c>
      <c r="S225" s="122">
        <f t="shared" si="85"/>
        <v>0</v>
      </c>
      <c r="T225" s="122">
        <f t="shared" si="85"/>
        <v>0</v>
      </c>
      <c r="U225" s="122">
        <f t="shared" si="85"/>
        <v>0</v>
      </c>
      <c r="V225" s="122">
        <f t="shared" si="85"/>
        <v>0</v>
      </c>
      <c r="W225" s="122">
        <f t="shared" si="85"/>
        <v>0</v>
      </c>
      <c r="X225" s="122">
        <f t="shared" si="85"/>
        <v>0</v>
      </c>
      <c r="Y225" s="122">
        <f t="shared" si="85"/>
        <v>0</v>
      </c>
      <c r="Z225" s="122">
        <f t="shared" si="85"/>
        <v>0</v>
      </c>
      <c r="AA225" s="122">
        <f t="shared" si="85"/>
        <v>0</v>
      </c>
      <c r="AB225" s="122">
        <f t="shared" si="85"/>
        <v>0</v>
      </c>
      <c r="AC225" s="122">
        <f t="shared" si="85"/>
        <v>0</v>
      </c>
      <c r="AD225" s="122">
        <f t="shared" si="85"/>
        <v>0</v>
      </c>
      <c r="AE225" s="122">
        <f t="shared" si="85"/>
        <v>0</v>
      </c>
      <c r="AF225" s="122">
        <f t="shared" si="85"/>
        <v>0</v>
      </c>
      <c r="AG225" s="122">
        <f t="shared" si="85"/>
        <v>0</v>
      </c>
      <c r="AH225" s="122">
        <f t="shared" si="85"/>
        <v>0</v>
      </c>
      <c r="AI225" s="122">
        <f t="shared" si="85"/>
        <v>0</v>
      </c>
      <c r="AJ225" s="122">
        <f t="shared" si="85"/>
        <v>0</v>
      </c>
      <c r="AK225" s="122">
        <f t="shared" si="85"/>
        <v>0</v>
      </c>
      <c r="AL225" s="122">
        <f t="shared" si="85"/>
        <v>0</v>
      </c>
      <c r="AM225" s="122">
        <f t="shared" si="85"/>
        <v>0</v>
      </c>
      <c r="AN225" s="122">
        <f t="shared" si="85"/>
        <v>0</v>
      </c>
      <c r="AO225" s="122">
        <f t="shared" si="85"/>
        <v>0</v>
      </c>
      <c r="AP225" s="122">
        <f t="shared" si="85"/>
        <v>0</v>
      </c>
    </row>
    <row r="226" spans="1:42" x14ac:dyDescent="0.2">
      <c r="A226" s="89" t="str">
        <f>subscriber2_name</f>
        <v>General</v>
      </c>
      <c r="B226" s="122"/>
      <c r="C226" s="122">
        <f t="shared" ref="C226:AP226" si="86">C214-C220</f>
        <v>0</v>
      </c>
      <c r="D226" s="122">
        <f t="shared" si="86"/>
        <v>0</v>
      </c>
      <c r="E226" s="122">
        <f t="shared" si="86"/>
        <v>0</v>
      </c>
      <c r="F226" s="122">
        <f t="shared" si="86"/>
        <v>0</v>
      </c>
      <c r="G226" s="122">
        <f t="shared" si="86"/>
        <v>0</v>
      </c>
      <c r="H226" s="122">
        <f t="shared" si="86"/>
        <v>0</v>
      </c>
      <c r="I226" s="122">
        <f t="shared" si="86"/>
        <v>0</v>
      </c>
      <c r="J226" s="122">
        <f t="shared" si="86"/>
        <v>0</v>
      </c>
      <c r="K226" s="122">
        <f t="shared" si="86"/>
        <v>0</v>
      </c>
      <c r="L226" s="122">
        <f t="shared" si="86"/>
        <v>0</v>
      </c>
      <c r="M226" s="122">
        <f t="shared" si="86"/>
        <v>0</v>
      </c>
      <c r="N226" s="122">
        <f t="shared" si="86"/>
        <v>0</v>
      </c>
      <c r="O226" s="122">
        <f t="shared" si="86"/>
        <v>0</v>
      </c>
      <c r="P226" s="122">
        <f t="shared" si="86"/>
        <v>0</v>
      </c>
      <c r="Q226" s="122">
        <f t="shared" si="86"/>
        <v>0</v>
      </c>
      <c r="R226" s="122">
        <f t="shared" si="86"/>
        <v>0</v>
      </c>
      <c r="S226" s="122">
        <f t="shared" si="86"/>
        <v>0</v>
      </c>
      <c r="T226" s="122">
        <f t="shared" si="86"/>
        <v>0</v>
      </c>
      <c r="U226" s="122">
        <f t="shared" si="86"/>
        <v>0</v>
      </c>
      <c r="V226" s="122">
        <f t="shared" si="86"/>
        <v>0</v>
      </c>
      <c r="W226" s="122">
        <f t="shared" si="86"/>
        <v>0</v>
      </c>
      <c r="X226" s="122">
        <f t="shared" si="86"/>
        <v>0</v>
      </c>
      <c r="Y226" s="122">
        <f t="shared" si="86"/>
        <v>0</v>
      </c>
      <c r="Z226" s="122">
        <f t="shared" si="86"/>
        <v>0</v>
      </c>
      <c r="AA226" s="122">
        <f t="shared" si="86"/>
        <v>0</v>
      </c>
      <c r="AB226" s="122">
        <f t="shared" si="86"/>
        <v>0</v>
      </c>
      <c r="AC226" s="122">
        <f t="shared" si="86"/>
        <v>0</v>
      </c>
      <c r="AD226" s="122">
        <f t="shared" si="86"/>
        <v>0</v>
      </c>
      <c r="AE226" s="122">
        <f t="shared" si="86"/>
        <v>0</v>
      </c>
      <c r="AF226" s="122">
        <f t="shared" si="86"/>
        <v>0</v>
      </c>
      <c r="AG226" s="122">
        <f t="shared" si="86"/>
        <v>0</v>
      </c>
      <c r="AH226" s="122">
        <f t="shared" si="86"/>
        <v>0</v>
      </c>
      <c r="AI226" s="122">
        <f t="shared" si="86"/>
        <v>0</v>
      </c>
      <c r="AJ226" s="122">
        <f t="shared" si="86"/>
        <v>0</v>
      </c>
      <c r="AK226" s="122">
        <f t="shared" si="86"/>
        <v>0</v>
      </c>
      <c r="AL226" s="122">
        <f t="shared" si="86"/>
        <v>0</v>
      </c>
      <c r="AM226" s="122">
        <f t="shared" si="86"/>
        <v>0</v>
      </c>
      <c r="AN226" s="122">
        <f t="shared" si="86"/>
        <v>0</v>
      </c>
      <c r="AO226" s="122">
        <f t="shared" si="86"/>
        <v>0</v>
      </c>
      <c r="AP226" s="122">
        <f t="shared" si="86"/>
        <v>0</v>
      </c>
    </row>
    <row r="227" spans="1:42" x14ac:dyDescent="0.2">
      <c r="A227" s="89" t="str">
        <f>subscriber3_name</f>
        <v>Subscriber Class 3</v>
      </c>
      <c r="B227" s="122"/>
      <c r="C227" s="122">
        <f t="shared" ref="C227:AP227" si="87">C215-C221</f>
        <v>0</v>
      </c>
      <c r="D227" s="122">
        <f t="shared" si="87"/>
        <v>0</v>
      </c>
      <c r="E227" s="122">
        <f t="shared" si="87"/>
        <v>0</v>
      </c>
      <c r="F227" s="122">
        <f t="shared" si="87"/>
        <v>0</v>
      </c>
      <c r="G227" s="122">
        <f t="shared" si="87"/>
        <v>0</v>
      </c>
      <c r="H227" s="122">
        <f t="shared" si="87"/>
        <v>0</v>
      </c>
      <c r="I227" s="122">
        <f t="shared" si="87"/>
        <v>0</v>
      </c>
      <c r="J227" s="122">
        <f t="shared" si="87"/>
        <v>0</v>
      </c>
      <c r="K227" s="122">
        <f t="shared" si="87"/>
        <v>0</v>
      </c>
      <c r="L227" s="122">
        <f t="shared" si="87"/>
        <v>0</v>
      </c>
      <c r="M227" s="122">
        <f t="shared" si="87"/>
        <v>0</v>
      </c>
      <c r="N227" s="122">
        <f t="shared" si="87"/>
        <v>0</v>
      </c>
      <c r="O227" s="122">
        <f t="shared" si="87"/>
        <v>0</v>
      </c>
      <c r="P227" s="122">
        <f t="shared" si="87"/>
        <v>0</v>
      </c>
      <c r="Q227" s="122">
        <f t="shared" si="87"/>
        <v>0</v>
      </c>
      <c r="R227" s="122">
        <f t="shared" si="87"/>
        <v>0</v>
      </c>
      <c r="S227" s="122">
        <f t="shared" si="87"/>
        <v>0</v>
      </c>
      <c r="T227" s="122">
        <f t="shared" si="87"/>
        <v>0</v>
      </c>
      <c r="U227" s="122">
        <f t="shared" si="87"/>
        <v>0</v>
      </c>
      <c r="V227" s="122">
        <f t="shared" si="87"/>
        <v>0</v>
      </c>
      <c r="W227" s="122">
        <f t="shared" si="87"/>
        <v>0</v>
      </c>
      <c r="X227" s="122">
        <f t="shared" si="87"/>
        <v>0</v>
      </c>
      <c r="Y227" s="122">
        <f t="shared" si="87"/>
        <v>0</v>
      </c>
      <c r="Z227" s="122">
        <f t="shared" si="87"/>
        <v>0</v>
      </c>
      <c r="AA227" s="122">
        <f t="shared" si="87"/>
        <v>0</v>
      </c>
      <c r="AB227" s="122">
        <f t="shared" si="87"/>
        <v>0</v>
      </c>
      <c r="AC227" s="122">
        <f t="shared" si="87"/>
        <v>0</v>
      </c>
      <c r="AD227" s="122">
        <f t="shared" si="87"/>
        <v>0</v>
      </c>
      <c r="AE227" s="122">
        <f t="shared" si="87"/>
        <v>0</v>
      </c>
      <c r="AF227" s="122">
        <f t="shared" si="87"/>
        <v>0</v>
      </c>
      <c r="AG227" s="122">
        <f t="shared" si="87"/>
        <v>0</v>
      </c>
      <c r="AH227" s="122">
        <f t="shared" si="87"/>
        <v>0</v>
      </c>
      <c r="AI227" s="122">
        <f t="shared" si="87"/>
        <v>0</v>
      </c>
      <c r="AJ227" s="122">
        <f t="shared" si="87"/>
        <v>0</v>
      </c>
      <c r="AK227" s="122">
        <f t="shared" si="87"/>
        <v>0</v>
      </c>
      <c r="AL227" s="122">
        <f t="shared" si="87"/>
        <v>0</v>
      </c>
      <c r="AM227" s="122">
        <f t="shared" si="87"/>
        <v>0</v>
      </c>
      <c r="AN227" s="122">
        <f t="shared" si="87"/>
        <v>0</v>
      </c>
      <c r="AO227" s="122">
        <f t="shared" si="87"/>
        <v>0</v>
      </c>
      <c r="AP227" s="122">
        <f t="shared" si="87"/>
        <v>0</v>
      </c>
    </row>
    <row r="228" spans="1:42" x14ac:dyDescent="0.2">
      <c r="A228" s="89" t="str">
        <f>subscriber4_name</f>
        <v>Subscriber Class 4</v>
      </c>
      <c r="B228" s="122"/>
      <c r="C228" s="122">
        <f t="shared" ref="C228:AP228" si="88">C216-C222</f>
        <v>0</v>
      </c>
      <c r="D228" s="122">
        <f t="shared" si="88"/>
        <v>0</v>
      </c>
      <c r="E228" s="122">
        <f t="shared" si="88"/>
        <v>0</v>
      </c>
      <c r="F228" s="122">
        <f t="shared" si="88"/>
        <v>0</v>
      </c>
      <c r="G228" s="122">
        <f t="shared" si="88"/>
        <v>0</v>
      </c>
      <c r="H228" s="122">
        <f t="shared" si="88"/>
        <v>0</v>
      </c>
      <c r="I228" s="122">
        <f t="shared" si="88"/>
        <v>0</v>
      </c>
      <c r="J228" s="122">
        <f t="shared" si="88"/>
        <v>0</v>
      </c>
      <c r="K228" s="122">
        <f t="shared" si="88"/>
        <v>0</v>
      </c>
      <c r="L228" s="122">
        <f t="shared" si="88"/>
        <v>0</v>
      </c>
      <c r="M228" s="122">
        <f t="shared" si="88"/>
        <v>0</v>
      </c>
      <c r="N228" s="122">
        <f t="shared" si="88"/>
        <v>0</v>
      </c>
      <c r="O228" s="122">
        <f t="shared" si="88"/>
        <v>0</v>
      </c>
      <c r="P228" s="122">
        <f t="shared" si="88"/>
        <v>0</v>
      </c>
      <c r="Q228" s="122">
        <f t="shared" si="88"/>
        <v>0</v>
      </c>
      <c r="R228" s="122">
        <f t="shared" si="88"/>
        <v>0</v>
      </c>
      <c r="S228" s="122">
        <f t="shared" si="88"/>
        <v>0</v>
      </c>
      <c r="T228" s="122">
        <f t="shared" si="88"/>
        <v>0</v>
      </c>
      <c r="U228" s="122">
        <f t="shared" si="88"/>
        <v>0</v>
      </c>
      <c r="V228" s="122">
        <f t="shared" si="88"/>
        <v>0</v>
      </c>
      <c r="W228" s="122">
        <f t="shared" si="88"/>
        <v>0</v>
      </c>
      <c r="X228" s="122">
        <f t="shared" si="88"/>
        <v>0</v>
      </c>
      <c r="Y228" s="122">
        <f t="shared" si="88"/>
        <v>0</v>
      </c>
      <c r="Z228" s="122">
        <f t="shared" si="88"/>
        <v>0</v>
      </c>
      <c r="AA228" s="122">
        <f t="shared" si="88"/>
        <v>0</v>
      </c>
      <c r="AB228" s="122">
        <f t="shared" si="88"/>
        <v>0</v>
      </c>
      <c r="AC228" s="122">
        <f t="shared" si="88"/>
        <v>0</v>
      </c>
      <c r="AD228" s="122">
        <f t="shared" si="88"/>
        <v>0</v>
      </c>
      <c r="AE228" s="122">
        <f t="shared" si="88"/>
        <v>0</v>
      </c>
      <c r="AF228" s="122">
        <f t="shared" si="88"/>
        <v>0</v>
      </c>
      <c r="AG228" s="122">
        <f t="shared" si="88"/>
        <v>0</v>
      </c>
      <c r="AH228" s="122">
        <f t="shared" si="88"/>
        <v>0</v>
      </c>
      <c r="AI228" s="122">
        <f t="shared" si="88"/>
        <v>0</v>
      </c>
      <c r="AJ228" s="122">
        <f t="shared" si="88"/>
        <v>0</v>
      </c>
      <c r="AK228" s="122">
        <f t="shared" si="88"/>
        <v>0</v>
      </c>
      <c r="AL228" s="122">
        <f t="shared" si="88"/>
        <v>0</v>
      </c>
      <c r="AM228" s="122">
        <f t="shared" si="88"/>
        <v>0</v>
      </c>
      <c r="AN228" s="122">
        <f t="shared" si="88"/>
        <v>0</v>
      </c>
      <c r="AO228" s="122">
        <f t="shared" si="88"/>
        <v>0</v>
      </c>
      <c r="AP228" s="122">
        <f t="shared" si="88"/>
        <v>0</v>
      </c>
    </row>
    <row r="229" spans="1:42" x14ac:dyDescent="0.2">
      <c r="A229" s="89" t="s">
        <v>387</v>
      </c>
      <c r="B229" s="122"/>
      <c r="C229" s="128">
        <f t="shared" ref="C229:AP229" si="89">SUM(C225:C228)</f>
        <v>0</v>
      </c>
      <c r="D229" s="128">
        <f t="shared" si="89"/>
        <v>0</v>
      </c>
      <c r="E229" s="128">
        <f t="shared" si="89"/>
        <v>0</v>
      </c>
      <c r="F229" s="128">
        <f t="shared" si="89"/>
        <v>0</v>
      </c>
      <c r="G229" s="128">
        <f t="shared" si="89"/>
        <v>0</v>
      </c>
      <c r="H229" s="128">
        <f t="shared" si="89"/>
        <v>0</v>
      </c>
      <c r="I229" s="128">
        <f t="shared" si="89"/>
        <v>0</v>
      </c>
      <c r="J229" s="128">
        <f t="shared" si="89"/>
        <v>0</v>
      </c>
      <c r="K229" s="128">
        <f t="shared" si="89"/>
        <v>0</v>
      </c>
      <c r="L229" s="128">
        <f t="shared" si="89"/>
        <v>0</v>
      </c>
      <c r="M229" s="128">
        <f t="shared" si="89"/>
        <v>0</v>
      </c>
      <c r="N229" s="128">
        <f t="shared" si="89"/>
        <v>0</v>
      </c>
      <c r="O229" s="128">
        <f t="shared" si="89"/>
        <v>0</v>
      </c>
      <c r="P229" s="128">
        <f t="shared" si="89"/>
        <v>0</v>
      </c>
      <c r="Q229" s="128">
        <f t="shared" si="89"/>
        <v>0</v>
      </c>
      <c r="R229" s="128">
        <f t="shared" si="89"/>
        <v>0</v>
      </c>
      <c r="S229" s="128">
        <f t="shared" si="89"/>
        <v>0</v>
      </c>
      <c r="T229" s="128">
        <f t="shared" si="89"/>
        <v>0</v>
      </c>
      <c r="U229" s="128">
        <f t="shared" si="89"/>
        <v>0</v>
      </c>
      <c r="V229" s="128">
        <f t="shared" si="89"/>
        <v>0</v>
      </c>
      <c r="W229" s="128">
        <f t="shared" si="89"/>
        <v>0</v>
      </c>
      <c r="X229" s="128">
        <f t="shared" si="89"/>
        <v>0</v>
      </c>
      <c r="Y229" s="128">
        <f t="shared" si="89"/>
        <v>0</v>
      </c>
      <c r="Z229" s="128">
        <f t="shared" si="89"/>
        <v>0</v>
      </c>
      <c r="AA229" s="128">
        <f t="shared" si="89"/>
        <v>0</v>
      </c>
      <c r="AB229" s="128">
        <f t="shared" si="89"/>
        <v>0</v>
      </c>
      <c r="AC229" s="128">
        <f t="shared" si="89"/>
        <v>0</v>
      </c>
      <c r="AD229" s="128">
        <f t="shared" si="89"/>
        <v>0</v>
      </c>
      <c r="AE229" s="128">
        <f t="shared" si="89"/>
        <v>0</v>
      </c>
      <c r="AF229" s="128">
        <f t="shared" si="89"/>
        <v>0</v>
      </c>
      <c r="AG229" s="128">
        <f t="shared" si="89"/>
        <v>0</v>
      </c>
      <c r="AH229" s="128">
        <f t="shared" si="89"/>
        <v>0</v>
      </c>
      <c r="AI229" s="128">
        <f t="shared" si="89"/>
        <v>0</v>
      </c>
      <c r="AJ229" s="128">
        <f t="shared" si="89"/>
        <v>0</v>
      </c>
      <c r="AK229" s="128">
        <f t="shared" si="89"/>
        <v>0</v>
      </c>
      <c r="AL229" s="128">
        <f t="shared" si="89"/>
        <v>0</v>
      </c>
      <c r="AM229" s="128">
        <f t="shared" si="89"/>
        <v>0</v>
      </c>
      <c r="AN229" s="128">
        <f t="shared" si="89"/>
        <v>0</v>
      </c>
      <c r="AO229" s="128">
        <f t="shared" si="89"/>
        <v>0</v>
      </c>
      <c r="AP229" s="128">
        <f t="shared" si="89"/>
        <v>0</v>
      </c>
    </row>
    <row r="230" spans="1:42" x14ac:dyDescent="0.2">
      <c r="A230" s="18" t="s">
        <v>376</v>
      </c>
      <c r="B230" s="122"/>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c r="AA230" s="122"/>
      <c r="AB230" s="122"/>
      <c r="AC230" s="122"/>
      <c r="AD230" s="122"/>
      <c r="AE230" s="122"/>
      <c r="AF230" s="122"/>
      <c r="AG230" s="122"/>
      <c r="AH230" s="122"/>
      <c r="AI230" s="122"/>
      <c r="AJ230" s="122"/>
      <c r="AK230" s="122"/>
      <c r="AL230" s="122"/>
      <c r="AM230" s="122"/>
      <c r="AN230" s="122"/>
      <c r="AO230" s="122"/>
      <c r="AP230" s="122"/>
    </row>
    <row r="231" spans="1:42" x14ac:dyDescent="0.2">
      <c r="A231" s="89" t="str">
        <f>subscriber1_name</f>
        <v>Anchor</v>
      </c>
      <c r="B231" s="122"/>
      <c r="C231" s="122">
        <f>C225</f>
        <v>0</v>
      </c>
      <c r="D231" s="122">
        <f>IF(D225=0,0,D225+C231)</f>
        <v>0</v>
      </c>
      <c r="E231" s="122">
        <f>IF(E225=0,0,E225+D231)</f>
        <v>0</v>
      </c>
      <c r="F231" s="122">
        <f t="shared" ref="F231:AP231" si="90">IF(F225=0,0,F225+E231)</f>
        <v>0</v>
      </c>
      <c r="G231" s="122">
        <f t="shared" si="90"/>
        <v>0</v>
      </c>
      <c r="H231" s="122">
        <f t="shared" si="90"/>
        <v>0</v>
      </c>
      <c r="I231" s="122">
        <f t="shared" si="90"/>
        <v>0</v>
      </c>
      <c r="J231" s="122">
        <f t="shared" si="90"/>
        <v>0</v>
      </c>
      <c r="K231" s="122">
        <f t="shared" si="90"/>
        <v>0</v>
      </c>
      <c r="L231" s="122">
        <f t="shared" si="90"/>
        <v>0</v>
      </c>
      <c r="M231" s="122">
        <f t="shared" si="90"/>
        <v>0</v>
      </c>
      <c r="N231" s="122">
        <f t="shared" si="90"/>
        <v>0</v>
      </c>
      <c r="O231" s="122">
        <f t="shared" si="90"/>
        <v>0</v>
      </c>
      <c r="P231" s="122">
        <f t="shared" si="90"/>
        <v>0</v>
      </c>
      <c r="Q231" s="122">
        <f t="shared" si="90"/>
        <v>0</v>
      </c>
      <c r="R231" s="122">
        <f t="shared" si="90"/>
        <v>0</v>
      </c>
      <c r="S231" s="122">
        <f t="shared" si="90"/>
        <v>0</v>
      </c>
      <c r="T231" s="122">
        <f t="shared" si="90"/>
        <v>0</v>
      </c>
      <c r="U231" s="122">
        <f t="shared" si="90"/>
        <v>0</v>
      </c>
      <c r="V231" s="122">
        <f t="shared" si="90"/>
        <v>0</v>
      </c>
      <c r="W231" s="122">
        <f t="shared" si="90"/>
        <v>0</v>
      </c>
      <c r="X231" s="122">
        <f t="shared" si="90"/>
        <v>0</v>
      </c>
      <c r="Y231" s="122">
        <f t="shared" si="90"/>
        <v>0</v>
      </c>
      <c r="Z231" s="122">
        <f t="shared" si="90"/>
        <v>0</v>
      </c>
      <c r="AA231" s="122">
        <f t="shared" si="90"/>
        <v>0</v>
      </c>
      <c r="AB231" s="122">
        <f t="shared" si="90"/>
        <v>0</v>
      </c>
      <c r="AC231" s="122">
        <f t="shared" si="90"/>
        <v>0</v>
      </c>
      <c r="AD231" s="122">
        <f t="shared" si="90"/>
        <v>0</v>
      </c>
      <c r="AE231" s="122">
        <f t="shared" si="90"/>
        <v>0</v>
      </c>
      <c r="AF231" s="122">
        <f t="shared" si="90"/>
        <v>0</v>
      </c>
      <c r="AG231" s="122">
        <f t="shared" si="90"/>
        <v>0</v>
      </c>
      <c r="AH231" s="122">
        <f t="shared" si="90"/>
        <v>0</v>
      </c>
      <c r="AI231" s="122">
        <f t="shared" si="90"/>
        <v>0</v>
      </c>
      <c r="AJ231" s="122">
        <f t="shared" si="90"/>
        <v>0</v>
      </c>
      <c r="AK231" s="122">
        <f t="shared" si="90"/>
        <v>0</v>
      </c>
      <c r="AL231" s="122">
        <f t="shared" si="90"/>
        <v>0</v>
      </c>
      <c r="AM231" s="122">
        <f t="shared" si="90"/>
        <v>0</v>
      </c>
      <c r="AN231" s="122">
        <f t="shared" si="90"/>
        <v>0</v>
      </c>
      <c r="AO231" s="122">
        <f t="shared" si="90"/>
        <v>0</v>
      </c>
      <c r="AP231" s="122">
        <f t="shared" si="90"/>
        <v>0</v>
      </c>
    </row>
    <row r="232" spans="1:42" x14ac:dyDescent="0.2">
      <c r="A232" s="89" t="str">
        <f>subscriber2_name</f>
        <v>General</v>
      </c>
      <c r="B232" s="122"/>
      <c r="C232" s="122">
        <f t="shared" ref="C232:C234" si="91">C226</f>
        <v>0</v>
      </c>
      <c r="D232" s="122">
        <f>IF(D226=0,0,D226+C232)</f>
        <v>0</v>
      </c>
      <c r="E232" s="122">
        <f>IF(E226=0,0,E226+D232)</f>
        <v>0</v>
      </c>
      <c r="F232" s="122">
        <f t="shared" ref="F232:AP232" si="92">IF(F226=0,0,F226+E232)</f>
        <v>0</v>
      </c>
      <c r="G232" s="122">
        <f t="shared" si="92"/>
        <v>0</v>
      </c>
      <c r="H232" s="122">
        <f t="shared" si="92"/>
        <v>0</v>
      </c>
      <c r="I232" s="122">
        <f t="shared" si="92"/>
        <v>0</v>
      </c>
      <c r="J232" s="122">
        <f t="shared" si="92"/>
        <v>0</v>
      </c>
      <c r="K232" s="122">
        <f t="shared" si="92"/>
        <v>0</v>
      </c>
      <c r="L232" s="122">
        <f t="shared" si="92"/>
        <v>0</v>
      </c>
      <c r="M232" s="122">
        <f t="shared" si="92"/>
        <v>0</v>
      </c>
      <c r="N232" s="122">
        <f t="shared" si="92"/>
        <v>0</v>
      </c>
      <c r="O232" s="122">
        <f t="shared" si="92"/>
        <v>0</v>
      </c>
      <c r="P232" s="122">
        <f t="shared" si="92"/>
        <v>0</v>
      </c>
      <c r="Q232" s="122">
        <f t="shared" si="92"/>
        <v>0</v>
      </c>
      <c r="R232" s="122">
        <f t="shared" si="92"/>
        <v>0</v>
      </c>
      <c r="S232" s="122">
        <f t="shared" si="92"/>
        <v>0</v>
      </c>
      <c r="T232" s="122">
        <f t="shared" si="92"/>
        <v>0</v>
      </c>
      <c r="U232" s="122">
        <f t="shared" si="92"/>
        <v>0</v>
      </c>
      <c r="V232" s="122">
        <f t="shared" si="92"/>
        <v>0</v>
      </c>
      <c r="W232" s="122">
        <f t="shared" si="92"/>
        <v>0</v>
      </c>
      <c r="X232" s="122">
        <f t="shared" si="92"/>
        <v>0</v>
      </c>
      <c r="Y232" s="122">
        <f t="shared" si="92"/>
        <v>0</v>
      </c>
      <c r="Z232" s="122">
        <f t="shared" si="92"/>
        <v>0</v>
      </c>
      <c r="AA232" s="122">
        <f t="shared" si="92"/>
        <v>0</v>
      </c>
      <c r="AB232" s="122">
        <f t="shared" si="92"/>
        <v>0</v>
      </c>
      <c r="AC232" s="122">
        <f t="shared" si="92"/>
        <v>0</v>
      </c>
      <c r="AD232" s="122">
        <f t="shared" si="92"/>
        <v>0</v>
      </c>
      <c r="AE232" s="122">
        <f t="shared" si="92"/>
        <v>0</v>
      </c>
      <c r="AF232" s="122">
        <f t="shared" si="92"/>
        <v>0</v>
      </c>
      <c r="AG232" s="122">
        <f t="shared" si="92"/>
        <v>0</v>
      </c>
      <c r="AH232" s="122">
        <f t="shared" si="92"/>
        <v>0</v>
      </c>
      <c r="AI232" s="122">
        <f t="shared" si="92"/>
        <v>0</v>
      </c>
      <c r="AJ232" s="122">
        <f t="shared" si="92"/>
        <v>0</v>
      </c>
      <c r="AK232" s="122">
        <f t="shared" si="92"/>
        <v>0</v>
      </c>
      <c r="AL232" s="122">
        <f t="shared" si="92"/>
        <v>0</v>
      </c>
      <c r="AM232" s="122">
        <f t="shared" si="92"/>
        <v>0</v>
      </c>
      <c r="AN232" s="122">
        <f t="shared" si="92"/>
        <v>0</v>
      </c>
      <c r="AO232" s="122">
        <f t="shared" si="92"/>
        <v>0</v>
      </c>
      <c r="AP232" s="122">
        <f t="shared" si="92"/>
        <v>0</v>
      </c>
    </row>
    <row r="233" spans="1:42" x14ac:dyDescent="0.2">
      <c r="A233" s="89" t="str">
        <f>subscriber3_name</f>
        <v>Subscriber Class 3</v>
      </c>
      <c r="B233" s="122"/>
      <c r="C233" s="122">
        <f t="shared" si="91"/>
        <v>0</v>
      </c>
      <c r="D233" s="122">
        <f t="shared" ref="D233:AP233" si="93">IF(D227=0,0,D227+C233)</f>
        <v>0</v>
      </c>
      <c r="E233" s="122">
        <f t="shared" si="93"/>
        <v>0</v>
      </c>
      <c r="F233" s="122">
        <f t="shared" si="93"/>
        <v>0</v>
      </c>
      <c r="G233" s="122">
        <f t="shared" si="93"/>
        <v>0</v>
      </c>
      <c r="H233" s="122">
        <f t="shared" si="93"/>
        <v>0</v>
      </c>
      <c r="I233" s="122">
        <f t="shared" si="93"/>
        <v>0</v>
      </c>
      <c r="J233" s="122">
        <f t="shared" si="93"/>
        <v>0</v>
      </c>
      <c r="K233" s="122">
        <f t="shared" si="93"/>
        <v>0</v>
      </c>
      <c r="L233" s="122">
        <f t="shared" si="93"/>
        <v>0</v>
      </c>
      <c r="M233" s="122">
        <f t="shared" si="93"/>
        <v>0</v>
      </c>
      <c r="N233" s="122">
        <f t="shared" si="93"/>
        <v>0</v>
      </c>
      <c r="O233" s="122">
        <f t="shared" si="93"/>
        <v>0</v>
      </c>
      <c r="P233" s="122">
        <f t="shared" si="93"/>
        <v>0</v>
      </c>
      <c r="Q233" s="122">
        <f t="shared" si="93"/>
        <v>0</v>
      </c>
      <c r="R233" s="122">
        <f t="shared" si="93"/>
        <v>0</v>
      </c>
      <c r="S233" s="122">
        <f t="shared" si="93"/>
        <v>0</v>
      </c>
      <c r="T233" s="122">
        <f t="shared" si="93"/>
        <v>0</v>
      </c>
      <c r="U233" s="122">
        <f t="shared" si="93"/>
        <v>0</v>
      </c>
      <c r="V233" s="122">
        <f t="shared" si="93"/>
        <v>0</v>
      </c>
      <c r="W233" s="122">
        <f t="shared" si="93"/>
        <v>0</v>
      </c>
      <c r="X233" s="122">
        <f t="shared" si="93"/>
        <v>0</v>
      </c>
      <c r="Y233" s="122">
        <f t="shared" si="93"/>
        <v>0</v>
      </c>
      <c r="Z233" s="122">
        <f t="shared" si="93"/>
        <v>0</v>
      </c>
      <c r="AA233" s="122">
        <f t="shared" si="93"/>
        <v>0</v>
      </c>
      <c r="AB233" s="122">
        <f t="shared" si="93"/>
        <v>0</v>
      </c>
      <c r="AC233" s="122">
        <f t="shared" si="93"/>
        <v>0</v>
      </c>
      <c r="AD233" s="122">
        <f t="shared" si="93"/>
        <v>0</v>
      </c>
      <c r="AE233" s="122">
        <f t="shared" si="93"/>
        <v>0</v>
      </c>
      <c r="AF233" s="122">
        <f t="shared" si="93"/>
        <v>0</v>
      </c>
      <c r="AG233" s="122">
        <f t="shared" si="93"/>
        <v>0</v>
      </c>
      <c r="AH233" s="122">
        <f t="shared" si="93"/>
        <v>0</v>
      </c>
      <c r="AI233" s="122">
        <f t="shared" si="93"/>
        <v>0</v>
      </c>
      <c r="AJ233" s="122">
        <f t="shared" si="93"/>
        <v>0</v>
      </c>
      <c r="AK233" s="122">
        <f t="shared" si="93"/>
        <v>0</v>
      </c>
      <c r="AL233" s="122">
        <f t="shared" si="93"/>
        <v>0</v>
      </c>
      <c r="AM233" s="122">
        <f t="shared" si="93"/>
        <v>0</v>
      </c>
      <c r="AN233" s="122">
        <f t="shared" si="93"/>
        <v>0</v>
      </c>
      <c r="AO233" s="122">
        <f t="shared" si="93"/>
        <v>0</v>
      </c>
      <c r="AP233" s="122">
        <f t="shared" si="93"/>
        <v>0</v>
      </c>
    </row>
    <row r="234" spans="1:42" x14ac:dyDescent="0.2">
      <c r="A234" s="89" t="str">
        <f>subscriber4_name</f>
        <v>Subscriber Class 4</v>
      </c>
      <c r="B234" s="122"/>
      <c r="C234" s="122">
        <f t="shared" si="91"/>
        <v>0</v>
      </c>
      <c r="D234" s="122">
        <f t="shared" ref="D234:AP234" si="94">IF(D228=0,0,D228+C234)</f>
        <v>0</v>
      </c>
      <c r="E234" s="122">
        <f t="shared" si="94"/>
        <v>0</v>
      </c>
      <c r="F234" s="122">
        <f t="shared" si="94"/>
        <v>0</v>
      </c>
      <c r="G234" s="122">
        <f t="shared" si="94"/>
        <v>0</v>
      </c>
      <c r="H234" s="122">
        <f t="shared" si="94"/>
        <v>0</v>
      </c>
      <c r="I234" s="122">
        <f t="shared" si="94"/>
        <v>0</v>
      </c>
      <c r="J234" s="122">
        <f t="shared" si="94"/>
        <v>0</v>
      </c>
      <c r="K234" s="122">
        <f t="shared" si="94"/>
        <v>0</v>
      </c>
      <c r="L234" s="122">
        <f t="shared" si="94"/>
        <v>0</v>
      </c>
      <c r="M234" s="122">
        <f t="shared" si="94"/>
        <v>0</v>
      </c>
      <c r="N234" s="122">
        <f t="shared" si="94"/>
        <v>0</v>
      </c>
      <c r="O234" s="122">
        <f t="shared" si="94"/>
        <v>0</v>
      </c>
      <c r="P234" s="122">
        <f t="shared" si="94"/>
        <v>0</v>
      </c>
      <c r="Q234" s="122">
        <f t="shared" si="94"/>
        <v>0</v>
      </c>
      <c r="R234" s="122">
        <f t="shared" si="94"/>
        <v>0</v>
      </c>
      <c r="S234" s="122">
        <f t="shared" si="94"/>
        <v>0</v>
      </c>
      <c r="T234" s="122">
        <f t="shared" si="94"/>
        <v>0</v>
      </c>
      <c r="U234" s="122">
        <f t="shared" si="94"/>
        <v>0</v>
      </c>
      <c r="V234" s="122">
        <f t="shared" si="94"/>
        <v>0</v>
      </c>
      <c r="W234" s="122">
        <f t="shared" si="94"/>
        <v>0</v>
      </c>
      <c r="X234" s="122">
        <f t="shared" si="94"/>
        <v>0</v>
      </c>
      <c r="Y234" s="122">
        <f t="shared" si="94"/>
        <v>0</v>
      </c>
      <c r="Z234" s="122">
        <f t="shared" si="94"/>
        <v>0</v>
      </c>
      <c r="AA234" s="122">
        <f t="shared" si="94"/>
        <v>0</v>
      </c>
      <c r="AB234" s="122">
        <f t="shared" si="94"/>
        <v>0</v>
      </c>
      <c r="AC234" s="122">
        <f t="shared" si="94"/>
        <v>0</v>
      </c>
      <c r="AD234" s="122">
        <f t="shared" si="94"/>
        <v>0</v>
      </c>
      <c r="AE234" s="122">
        <f t="shared" si="94"/>
        <v>0</v>
      </c>
      <c r="AF234" s="122">
        <f t="shared" si="94"/>
        <v>0</v>
      </c>
      <c r="AG234" s="122">
        <f t="shared" si="94"/>
        <v>0</v>
      </c>
      <c r="AH234" s="122">
        <f t="shared" si="94"/>
        <v>0</v>
      </c>
      <c r="AI234" s="122">
        <f t="shared" si="94"/>
        <v>0</v>
      </c>
      <c r="AJ234" s="122">
        <f t="shared" si="94"/>
        <v>0</v>
      </c>
      <c r="AK234" s="122">
        <f t="shared" si="94"/>
        <v>0</v>
      </c>
      <c r="AL234" s="122">
        <f t="shared" si="94"/>
        <v>0</v>
      </c>
      <c r="AM234" s="122">
        <f t="shared" si="94"/>
        <v>0</v>
      </c>
      <c r="AN234" s="122">
        <f t="shared" si="94"/>
        <v>0</v>
      </c>
      <c r="AO234" s="122">
        <f t="shared" si="94"/>
        <v>0</v>
      </c>
      <c r="AP234" s="122">
        <f t="shared" si="94"/>
        <v>0</v>
      </c>
    </row>
    <row r="235" spans="1:42" x14ac:dyDescent="0.2">
      <c r="A235" s="89"/>
    </row>
    <row r="236" spans="1:42" x14ac:dyDescent="0.2">
      <c r="A236" s="83" t="s">
        <v>28</v>
      </c>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row>
    <row r="237" spans="1:42" x14ac:dyDescent="0.2">
      <c r="A237" s="20" t="s">
        <v>42</v>
      </c>
    </row>
    <row r="238" spans="1:42" x14ac:dyDescent="0.2">
      <c r="A238" s="89" t="s">
        <v>29</v>
      </c>
      <c r="C238" s="122">
        <f t="shared" ref="C238:AP238" si="95">C66</f>
        <v>0</v>
      </c>
      <c r="D238" s="122">
        <f t="shared" si="95"/>
        <v>0</v>
      </c>
      <c r="E238" s="122">
        <f t="shared" si="95"/>
        <v>0</v>
      </c>
      <c r="F238" s="122">
        <f t="shared" si="95"/>
        <v>0</v>
      </c>
      <c r="G238" s="122">
        <f t="shared" si="95"/>
        <v>0</v>
      </c>
      <c r="H238" s="122">
        <f t="shared" si="95"/>
        <v>0</v>
      </c>
      <c r="I238" s="122">
        <f t="shared" si="95"/>
        <v>0</v>
      </c>
      <c r="J238" s="122">
        <f t="shared" si="95"/>
        <v>0</v>
      </c>
      <c r="K238" s="122">
        <f t="shared" si="95"/>
        <v>0</v>
      </c>
      <c r="L238" s="122">
        <f t="shared" si="95"/>
        <v>0</v>
      </c>
      <c r="M238" s="122">
        <f t="shared" si="95"/>
        <v>0</v>
      </c>
      <c r="N238" s="122">
        <f t="shared" si="95"/>
        <v>0</v>
      </c>
      <c r="O238" s="122">
        <f t="shared" si="95"/>
        <v>0</v>
      </c>
      <c r="P238" s="122">
        <f t="shared" si="95"/>
        <v>0</v>
      </c>
      <c r="Q238" s="122">
        <f t="shared" si="95"/>
        <v>0</v>
      </c>
      <c r="R238" s="122">
        <f t="shared" si="95"/>
        <v>0</v>
      </c>
      <c r="S238" s="122">
        <f t="shared" si="95"/>
        <v>0</v>
      </c>
      <c r="T238" s="122">
        <f t="shared" si="95"/>
        <v>0</v>
      </c>
      <c r="U238" s="122">
        <f t="shared" si="95"/>
        <v>0</v>
      </c>
      <c r="V238" s="122">
        <f t="shared" si="95"/>
        <v>0</v>
      </c>
      <c r="W238" s="122">
        <f t="shared" si="95"/>
        <v>0</v>
      </c>
      <c r="X238" s="122">
        <f t="shared" si="95"/>
        <v>0</v>
      </c>
      <c r="Y238" s="122">
        <f t="shared" si="95"/>
        <v>0</v>
      </c>
      <c r="Z238" s="122">
        <f t="shared" si="95"/>
        <v>0</v>
      </c>
      <c r="AA238" s="122">
        <f t="shared" si="95"/>
        <v>0</v>
      </c>
      <c r="AB238" s="122">
        <f t="shared" si="95"/>
        <v>0</v>
      </c>
      <c r="AC238" s="122">
        <f t="shared" si="95"/>
        <v>0</v>
      </c>
      <c r="AD238" s="122">
        <f t="shared" si="95"/>
        <v>0</v>
      </c>
      <c r="AE238" s="122">
        <f t="shared" si="95"/>
        <v>0</v>
      </c>
      <c r="AF238" s="122">
        <f t="shared" si="95"/>
        <v>0</v>
      </c>
      <c r="AG238" s="122">
        <f t="shared" si="95"/>
        <v>0</v>
      </c>
      <c r="AH238" s="122">
        <f t="shared" si="95"/>
        <v>0</v>
      </c>
      <c r="AI238" s="122">
        <f t="shared" si="95"/>
        <v>0</v>
      </c>
      <c r="AJ238" s="122">
        <f t="shared" si="95"/>
        <v>0</v>
      </c>
      <c r="AK238" s="122">
        <f t="shared" si="95"/>
        <v>0</v>
      </c>
      <c r="AL238" s="122">
        <f t="shared" si="95"/>
        <v>0</v>
      </c>
      <c r="AM238" s="122">
        <f t="shared" si="95"/>
        <v>0</v>
      </c>
      <c r="AN238" s="122">
        <f t="shared" si="95"/>
        <v>0</v>
      </c>
      <c r="AO238" s="122">
        <f t="shared" si="95"/>
        <v>0</v>
      </c>
      <c r="AP238" s="122">
        <f t="shared" si="95"/>
        <v>0</v>
      </c>
    </row>
    <row r="239" spans="1:42" x14ac:dyDescent="0.2">
      <c r="A239" s="89" t="s">
        <v>38</v>
      </c>
      <c r="C239" s="122">
        <f t="shared" ref="C239:AP239" si="96">C801</f>
        <v>0</v>
      </c>
      <c r="D239" s="122">
        <f t="shared" si="96"/>
        <v>0</v>
      </c>
      <c r="E239" s="122">
        <f t="shared" si="96"/>
        <v>0</v>
      </c>
      <c r="F239" s="122">
        <f t="shared" si="96"/>
        <v>0</v>
      </c>
      <c r="G239" s="122">
        <f t="shared" si="96"/>
        <v>0</v>
      </c>
      <c r="H239" s="122">
        <f t="shared" si="96"/>
        <v>0</v>
      </c>
      <c r="I239" s="122">
        <f t="shared" si="96"/>
        <v>0</v>
      </c>
      <c r="J239" s="122">
        <f t="shared" si="96"/>
        <v>0</v>
      </c>
      <c r="K239" s="122">
        <f t="shared" si="96"/>
        <v>0</v>
      </c>
      <c r="L239" s="122">
        <f t="shared" si="96"/>
        <v>0</v>
      </c>
      <c r="M239" s="122">
        <f t="shared" si="96"/>
        <v>0</v>
      </c>
      <c r="N239" s="122">
        <f t="shared" si="96"/>
        <v>0</v>
      </c>
      <c r="O239" s="122">
        <f t="shared" si="96"/>
        <v>0</v>
      </c>
      <c r="P239" s="122">
        <f t="shared" si="96"/>
        <v>0</v>
      </c>
      <c r="Q239" s="122">
        <f t="shared" si="96"/>
        <v>0</v>
      </c>
      <c r="R239" s="122">
        <f t="shared" si="96"/>
        <v>0</v>
      </c>
      <c r="S239" s="122">
        <f t="shared" si="96"/>
        <v>0</v>
      </c>
      <c r="T239" s="122">
        <f t="shared" si="96"/>
        <v>0</v>
      </c>
      <c r="U239" s="122">
        <f t="shared" si="96"/>
        <v>0</v>
      </c>
      <c r="V239" s="122">
        <f t="shared" si="96"/>
        <v>0</v>
      </c>
      <c r="W239" s="122">
        <f t="shared" si="96"/>
        <v>0</v>
      </c>
      <c r="X239" s="122">
        <f t="shared" si="96"/>
        <v>0</v>
      </c>
      <c r="Y239" s="122">
        <f t="shared" si="96"/>
        <v>0</v>
      </c>
      <c r="Z239" s="122">
        <f t="shared" si="96"/>
        <v>0</v>
      </c>
      <c r="AA239" s="122">
        <f t="shared" si="96"/>
        <v>0</v>
      </c>
      <c r="AB239" s="122">
        <f t="shared" si="96"/>
        <v>0</v>
      </c>
      <c r="AC239" s="122">
        <f t="shared" si="96"/>
        <v>0</v>
      </c>
      <c r="AD239" s="122">
        <f t="shared" si="96"/>
        <v>0</v>
      </c>
      <c r="AE239" s="122">
        <f t="shared" si="96"/>
        <v>0</v>
      </c>
      <c r="AF239" s="122">
        <f t="shared" si="96"/>
        <v>0</v>
      </c>
      <c r="AG239" s="122">
        <f t="shared" si="96"/>
        <v>0</v>
      </c>
      <c r="AH239" s="122">
        <f t="shared" si="96"/>
        <v>0</v>
      </c>
      <c r="AI239" s="122">
        <f t="shared" si="96"/>
        <v>0</v>
      </c>
      <c r="AJ239" s="122">
        <f t="shared" si="96"/>
        <v>0</v>
      </c>
      <c r="AK239" s="122">
        <f t="shared" si="96"/>
        <v>0</v>
      </c>
      <c r="AL239" s="122">
        <f t="shared" si="96"/>
        <v>0</v>
      </c>
      <c r="AM239" s="122">
        <f t="shared" si="96"/>
        <v>0</v>
      </c>
      <c r="AN239" s="122">
        <f t="shared" si="96"/>
        <v>0</v>
      </c>
      <c r="AO239" s="122">
        <f t="shared" si="96"/>
        <v>0</v>
      </c>
      <c r="AP239" s="122">
        <f t="shared" si="96"/>
        <v>0</v>
      </c>
    </row>
    <row r="240" spans="1:42" x14ac:dyDescent="0.2">
      <c r="A240" s="89" t="s">
        <v>30</v>
      </c>
      <c r="C240" s="122">
        <f t="shared" ref="C240:AP240" si="97">-C660</f>
        <v>0</v>
      </c>
      <c r="D240" s="122">
        <f t="shared" si="97"/>
        <v>0</v>
      </c>
      <c r="E240" s="122">
        <f t="shared" si="97"/>
        <v>0</v>
      </c>
      <c r="F240" s="122">
        <f t="shared" si="97"/>
        <v>0</v>
      </c>
      <c r="G240" s="122">
        <f t="shared" si="97"/>
        <v>0</v>
      </c>
      <c r="H240" s="122">
        <f t="shared" si="97"/>
        <v>0</v>
      </c>
      <c r="I240" s="122">
        <f t="shared" si="97"/>
        <v>0</v>
      </c>
      <c r="J240" s="122">
        <f t="shared" si="97"/>
        <v>0</v>
      </c>
      <c r="K240" s="122">
        <f t="shared" si="97"/>
        <v>0</v>
      </c>
      <c r="L240" s="122">
        <f t="shared" si="97"/>
        <v>0</v>
      </c>
      <c r="M240" s="122">
        <f t="shared" si="97"/>
        <v>0</v>
      </c>
      <c r="N240" s="122">
        <f t="shared" si="97"/>
        <v>0</v>
      </c>
      <c r="O240" s="122">
        <f t="shared" si="97"/>
        <v>0</v>
      </c>
      <c r="P240" s="122">
        <f t="shared" si="97"/>
        <v>0</v>
      </c>
      <c r="Q240" s="122">
        <f t="shared" si="97"/>
        <v>0</v>
      </c>
      <c r="R240" s="122">
        <f t="shared" si="97"/>
        <v>0</v>
      </c>
      <c r="S240" s="122">
        <f t="shared" si="97"/>
        <v>0</v>
      </c>
      <c r="T240" s="122">
        <f t="shared" si="97"/>
        <v>0</v>
      </c>
      <c r="U240" s="122">
        <f t="shared" si="97"/>
        <v>0</v>
      </c>
      <c r="V240" s="122">
        <f t="shared" si="97"/>
        <v>0</v>
      </c>
      <c r="W240" s="122">
        <f t="shared" si="97"/>
        <v>0</v>
      </c>
      <c r="X240" s="122">
        <f t="shared" si="97"/>
        <v>0</v>
      </c>
      <c r="Y240" s="122">
        <f t="shared" si="97"/>
        <v>0</v>
      </c>
      <c r="Z240" s="122">
        <f t="shared" si="97"/>
        <v>0</v>
      </c>
      <c r="AA240" s="122">
        <f t="shared" si="97"/>
        <v>0</v>
      </c>
      <c r="AB240" s="122">
        <f t="shared" si="97"/>
        <v>0</v>
      </c>
      <c r="AC240" s="122">
        <f t="shared" si="97"/>
        <v>0</v>
      </c>
      <c r="AD240" s="122">
        <f t="shared" si="97"/>
        <v>0</v>
      </c>
      <c r="AE240" s="122">
        <f t="shared" si="97"/>
        <v>0</v>
      </c>
      <c r="AF240" s="122">
        <f t="shared" si="97"/>
        <v>0</v>
      </c>
      <c r="AG240" s="122">
        <f t="shared" si="97"/>
        <v>0</v>
      </c>
      <c r="AH240" s="122">
        <f t="shared" si="97"/>
        <v>0</v>
      </c>
      <c r="AI240" s="122">
        <f t="shared" si="97"/>
        <v>0</v>
      </c>
      <c r="AJ240" s="122">
        <f t="shared" si="97"/>
        <v>0</v>
      </c>
      <c r="AK240" s="122">
        <f t="shared" si="97"/>
        <v>0</v>
      </c>
      <c r="AL240" s="122">
        <f t="shared" si="97"/>
        <v>0</v>
      </c>
      <c r="AM240" s="122">
        <f t="shared" si="97"/>
        <v>0</v>
      </c>
      <c r="AN240" s="122">
        <f t="shared" si="97"/>
        <v>0</v>
      </c>
      <c r="AO240" s="122">
        <f t="shared" si="97"/>
        <v>0</v>
      </c>
      <c r="AP240" s="122">
        <f t="shared" si="97"/>
        <v>0</v>
      </c>
    </row>
    <row r="241" spans="1:42" x14ac:dyDescent="0.2">
      <c r="A241" s="89" t="s">
        <v>33</v>
      </c>
      <c r="C241" s="123">
        <f t="shared" ref="C241:AP241" si="98">IF(C$2&lt;=analysis_period,-C367-C397-C423-C449,0)</f>
        <v>0</v>
      </c>
      <c r="D241" s="123">
        <f t="shared" si="98"/>
        <v>0</v>
      </c>
      <c r="E241" s="123">
        <f t="shared" si="98"/>
        <v>0</v>
      </c>
      <c r="F241" s="123">
        <f t="shared" si="98"/>
        <v>0</v>
      </c>
      <c r="G241" s="123">
        <f t="shared" si="98"/>
        <v>0</v>
      </c>
      <c r="H241" s="123">
        <f t="shared" si="98"/>
        <v>0</v>
      </c>
      <c r="I241" s="123">
        <f t="shared" si="98"/>
        <v>0</v>
      </c>
      <c r="J241" s="123">
        <f t="shared" si="98"/>
        <v>0</v>
      </c>
      <c r="K241" s="123">
        <f t="shared" si="98"/>
        <v>0</v>
      </c>
      <c r="L241" s="123">
        <f t="shared" si="98"/>
        <v>0</v>
      </c>
      <c r="M241" s="123">
        <f t="shared" si="98"/>
        <v>0</v>
      </c>
      <c r="N241" s="123">
        <f t="shared" si="98"/>
        <v>0</v>
      </c>
      <c r="O241" s="123">
        <f t="shared" si="98"/>
        <v>0</v>
      </c>
      <c r="P241" s="123">
        <f t="shared" si="98"/>
        <v>0</v>
      </c>
      <c r="Q241" s="123">
        <f t="shared" si="98"/>
        <v>0</v>
      </c>
      <c r="R241" s="123">
        <f t="shared" si="98"/>
        <v>0</v>
      </c>
      <c r="S241" s="123">
        <f t="shared" si="98"/>
        <v>0</v>
      </c>
      <c r="T241" s="123">
        <f t="shared" si="98"/>
        <v>0</v>
      </c>
      <c r="U241" s="123">
        <f t="shared" si="98"/>
        <v>0</v>
      </c>
      <c r="V241" s="123">
        <f t="shared" si="98"/>
        <v>0</v>
      </c>
      <c r="W241" s="123">
        <f t="shared" si="98"/>
        <v>0</v>
      </c>
      <c r="X241" s="123">
        <f t="shared" si="98"/>
        <v>0</v>
      </c>
      <c r="Y241" s="123">
        <f t="shared" si="98"/>
        <v>0</v>
      </c>
      <c r="Z241" s="123">
        <f t="shared" si="98"/>
        <v>0</v>
      </c>
      <c r="AA241" s="123">
        <f t="shared" si="98"/>
        <v>0</v>
      </c>
      <c r="AB241" s="123">
        <f t="shared" si="98"/>
        <v>0</v>
      </c>
      <c r="AC241" s="123">
        <f t="shared" si="98"/>
        <v>0</v>
      </c>
      <c r="AD241" s="123">
        <f t="shared" si="98"/>
        <v>0</v>
      </c>
      <c r="AE241" s="123">
        <f t="shared" si="98"/>
        <v>0</v>
      </c>
      <c r="AF241" s="123">
        <f t="shared" si="98"/>
        <v>0</v>
      </c>
      <c r="AG241" s="123">
        <f t="shared" si="98"/>
        <v>0</v>
      </c>
      <c r="AH241" s="123">
        <f t="shared" si="98"/>
        <v>0</v>
      </c>
      <c r="AI241" s="123">
        <f t="shared" si="98"/>
        <v>0</v>
      </c>
      <c r="AJ241" s="123">
        <f t="shared" si="98"/>
        <v>0</v>
      </c>
      <c r="AK241" s="123">
        <f t="shared" si="98"/>
        <v>0</v>
      </c>
      <c r="AL241" s="123">
        <f t="shared" si="98"/>
        <v>0</v>
      </c>
      <c r="AM241" s="123">
        <f t="shared" si="98"/>
        <v>0</v>
      </c>
      <c r="AN241" s="123">
        <f t="shared" si="98"/>
        <v>0</v>
      </c>
      <c r="AO241" s="123">
        <f t="shared" si="98"/>
        <v>0</v>
      </c>
      <c r="AP241" s="123">
        <f t="shared" si="98"/>
        <v>0</v>
      </c>
    </row>
    <row r="242" spans="1:42" x14ac:dyDescent="0.2">
      <c r="A242" s="89" t="s">
        <v>186</v>
      </c>
      <c r="C242" s="122">
        <f t="shared" ref="C242:AP242" si="99">SUM(C238:C241)</f>
        <v>0</v>
      </c>
      <c r="D242" s="122">
        <f t="shared" si="99"/>
        <v>0</v>
      </c>
      <c r="E242" s="122">
        <f t="shared" si="99"/>
        <v>0</v>
      </c>
      <c r="F242" s="122">
        <f t="shared" si="99"/>
        <v>0</v>
      </c>
      <c r="G242" s="122">
        <f t="shared" si="99"/>
        <v>0</v>
      </c>
      <c r="H242" s="122">
        <f t="shared" si="99"/>
        <v>0</v>
      </c>
      <c r="I242" s="122">
        <f t="shared" si="99"/>
        <v>0</v>
      </c>
      <c r="J242" s="122">
        <f t="shared" si="99"/>
        <v>0</v>
      </c>
      <c r="K242" s="122">
        <f t="shared" si="99"/>
        <v>0</v>
      </c>
      <c r="L242" s="122">
        <f t="shared" si="99"/>
        <v>0</v>
      </c>
      <c r="M242" s="122">
        <f t="shared" si="99"/>
        <v>0</v>
      </c>
      <c r="N242" s="122">
        <f t="shared" si="99"/>
        <v>0</v>
      </c>
      <c r="O242" s="122">
        <f t="shared" si="99"/>
        <v>0</v>
      </c>
      <c r="P242" s="122">
        <f t="shared" si="99"/>
        <v>0</v>
      </c>
      <c r="Q242" s="122">
        <f t="shared" si="99"/>
        <v>0</v>
      </c>
      <c r="R242" s="122">
        <f t="shared" si="99"/>
        <v>0</v>
      </c>
      <c r="S242" s="122">
        <f t="shared" si="99"/>
        <v>0</v>
      </c>
      <c r="T242" s="122">
        <f t="shared" si="99"/>
        <v>0</v>
      </c>
      <c r="U242" s="122">
        <f t="shared" si="99"/>
        <v>0</v>
      </c>
      <c r="V242" s="122">
        <f t="shared" si="99"/>
        <v>0</v>
      </c>
      <c r="W242" s="122">
        <f t="shared" si="99"/>
        <v>0</v>
      </c>
      <c r="X242" s="122">
        <f t="shared" si="99"/>
        <v>0</v>
      </c>
      <c r="Y242" s="122">
        <f t="shared" si="99"/>
        <v>0</v>
      </c>
      <c r="Z242" s="122">
        <f t="shared" si="99"/>
        <v>0</v>
      </c>
      <c r="AA242" s="122">
        <f t="shared" si="99"/>
        <v>0</v>
      </c>
      <c r="AB242" s="122">
        <f t="shared" si="99"/>
        <v>0</v>
      </c>
      <c r="AC242" s="122">
        <f t="shared" si="99"/>
        <v>0</v>
      </c>
      <c r="AD242" s="122">
        <f t="shared" si="99"/>
        <v>0</v>
      </c>
      <c r="AE242" s="122">
        <f t="shared" si="99"/>
        <v>0</v>
      </c>
      <c r="AF242" s="122">
        <f t="shared" si="99"/>
        <v>0</v>
      </c>
      <c r="AG242" s="122">
        <f t="shared" si="99"/>
        <v>0</v>
      </c>
      <c r="AH242" s="122">
        <f t="shared" si="99"/>
        <v>0</v>
      </c>
      <c r="AI242" s="122">
        <f t="shared" si="99"/>
        <v>0</v>
      </c>
      <c r="AJ242" s="122">
        <f t="shared" si="99"/>
        <v>0</v>
      </c>
      <c r="AK242" s="122">
        <f t="shared" si="99"/>
        <v>0</v>
      </c>
      <c r="AL242" s="122">
        <f t="shared" si="99"/>
        <v>0</v>
      </c>
      <c r="AM242" s="122">
        <f t="shared" si="99"/>
        <v>0</v>
      </c>
      <c r="AN242" s="122">
        <f t="shared" si="99"/>
        <v>0</v>
      </c>
      <c r="AO242" s="122">
        <f t="shared" si="99"/>
        <v>0</v>
      </c>
      <c r="AP242" s="122">
        <f t="shared" si="99"/>
        <v>0</v>
      </c>
    </row>
    <row r="243" spans="1:42" x14ac:dyDescent="0.2">
      <c r="A243" s="89" t="str">
        <f>Inputs!B116</f>
        <v>Investment Based Incentive (IBI)</v>
      </c>
    </row>
    <row r="244" spans="1:42" x14ac:dyDescent="0.2">
      <c r="A244" s="90" t="str">
        <f>Inputs!B117</f>
        <v>As fixed amount</v>
      </c>
    </row>
    <row r="245" spans="1:42" x14ac:dyDescent="0.2">
      <c r="A245" s="81" t="s">
        <v>4</v>
      </c>
      <c r="C245" s="122">
        <f>IF(ibi_fed_amount_tax_sta="Yes",C618,0)</f>
        <v>0</v>
      </c>
    </row>
    <row r="246" spans="1:42" x14ac:dyDescent="0.2">
      <c r="A246" s="81" t="s">
        <v>5</v>
      </c>
      <c r="C246" s="122">
        <f>IF(ibi_sta_amount_tax_sta="Yes",C619,0)</f>
        <v>0</v>
      </c>
    </row>
    <row r="247" spans="1:42" x14ac:dyDescent="0.2">
      <c r="A247" s="81" t="s">
        <v>184</v>
      </c>
      <c r="C247" s="122">
        <f>IF(ibi_uti_amount_tax_sta="Yes",C620,0)</f>
        <v>0</v>
      </c>
    </row>
    <row r="248" spans="1:42" x14ac:dyDescent="0.2">
      <c r="A248" s="81" t="s">
        <v>185</v>
      </c>
      <c r="C248" s="123">
        <f>IF(ibi_oth_amount_tax_sta="Yes",C621,0)</f>
        <v>0</v>
      </c>
    </row>
    <row r="249" spans="1:42" x14ac:dyDescent="0.2">
      <c r="A249" s="81" t="s">
        <v>12</v>
      </c>
      <c r="C249" s="122">
        <f>SUM(C245:C248)</f>
        <v>0</v>
      </c>
    </row>
    <row r="250" spans="1:42" x14ac:dyDescent="0.2">
      <c r="A250" s="90" t="str">
        <f>Inputs!B122</f>
        <v>As percentage</v>
      </c>
      <c r="C250" s="15"/>
    </row>
    <row r="251" spans="1:42" x14ac:dyDescent="0.2">
      <c r="A251" s="81" t="s">
        <v>4</v>
      </c>
      <c r="C251" s="122">
        <f>IF(ibi_fed_percent_tax_sta="Yes",C624,0)</f>
        <v>0</v>
      </c>
    </row>
    <row r="252" spans="1:42" x14ac:dyDescent="0.2">
      <c r="A252" s="81" t="s">
        <v>5</v>
      </c>
      <c r="C252" s="122">
        <f>IF(ibi_sta_percent_tax_sta="Yes",C625,0)</f>
        <v>0</v>
      </c>
    </row>
    <row r="253" spans="1:42" x14ac:dyDescent="0.2">
      <c r="A253" s="81" t="s">
        <v>184</v>
      </c>
      <c r="C253" s="122">
        <f>IF(ibi_uti_percent_tax_sta="Yes",C626,0)</f>
        <v>0</v>
      </c>
    </row>
    <row r="254" spans="1:42" x14ac:dyDescent="0.2">
      <c r="A254" s="81" t="s">
        <v>185</v>
      </c>
      <c r="C254" s="123">
        <f>IF(ibi_oth_percent_tax_sta="Yes",C627,0)</f>
        <v>0</v>
      </c>
    </row>
    <row r="255" spans="1:42" x14ac:dyDescent="0.2">
      <c r="A255" s="81" t="s">
        <v>12</v>
      </c>
      <c r="C255" s="122">
        <f>SUM(C251:C254)</f>
        <v>0</v>
      </c>
    </row>
    <row r="256" spans="1:42" x14ac:dyDescent="0.2">
      <c r="A256" s="89" t="str">
        <f>Inputs!B127</f>
        <v>Capacity Based Incentive (CBI)</v>
      </c>
    </row>
    <row r="257" spans="1:42" x14ac:dyDescent="0.2">
      <c r="A257" s="90" t="s">
        <v>4</v>
      </c>
      <c r="C257" s="122">
        <f>IF(cbi_fed_tax_sta="Yes",C631,0)</f>
        <v>0</v>
      </c>
    </row>
    <row r="258" spans="1:42" x14ac:dyDescent="0.2">
      <c r="A258" s="90" t="s">
        <v>5</v>
      </c>
      <c r="C258" s="122">
        <f>IF(cbi_sta_tax_sta="Yes",C632,0)</f>
        <v>0</v>
      </c>
    </row>
    <row r="259" spans="1:42" x14ac:dyDescent="0.2">
      <c r="A259" s="90" t="s">
        <v>184</v>
      </c>
      <c r="C259" s="122">
        <f>IF(cbi_uti_tax_sta="Yes",C633,0)</f>
        <v>0</v>
      </c>
    </row>
    <row r="260" spans="1:42" x14ac:dyDescent="0.2">
      <c r="A260" s="90" t="s">
        <v>185</v>
      </c>
      <c r="C260" s="123">
        <f>IF(cbi_oth_tax_sta="Yes",C634,0)</f>
        <v>0</v>
      </c>
    </row>
    <row r="261" spans="1:42" x14ac:dyDescent="0.2">
      <c r="A261" s="90" t="s">
        <v>12</v>
      </c>
      <c r="C261" s="122">
        <f>SUM(C257:C260)</f>
        <v>0</v>
      </c>
    </row>
    <row r="262" spans="1:42" x14ac:dyDescent="0.2">
      <c r="A262" s="89" t="str">
        <f>Inputs!B132</f>
        <v>Production Based Incentive (PBI)</v>
      </c>
      <c r="C262" s="15"/>
    </row>
    <row r="263" spans="1:42" x14ac:dyDescent="0.2">
      <c r="A263" s="90" t="s">
        <v>4</v>
      </c>
      <c r="C263" s="122">
        <f t="shared" ref="C263:AP263" si="100">IF(AND(pbi_fed_tax_sta="Yes",pbi_fed_for_ds="No"),C641,0)</f>
        <v>0</v>
      </c>
      <c r="D263" s="122">
        <f t="shared" si="100"/>
        <v>0</v>
      </c>
      <c r="E263" s="122">
        <f t="shared" si="100"/>
        <v>0</v>
      </c>
      <c r="F263" s="122">
        <f t="shared" si="100"/>
        <v>0</v>
      </c>
      <c r="G263" s="122">
        <f t="shared" si="100"/>
        <v>0</v>
      </c>
      <c r="H263" s="122">
        <f t="shared" si="100"/>
        <v>0</v>
      </c>
      <c r="I263" s="122">
        <f t="shared" si="100"/>
        <v>0</v>
      </c>
      <c r="J263" s="122">
        <f t="shared" si="100"/>
        <v>0</v>
      </c>
      <c r="K263" s="122">
        <f t="shared" si="100"/>
        <v>0</v>
      </c>
      <c r="L263" s="122">
        <f t="shared" si="100"/>
        <v>0</v>
      </c>
      <c r="M263" s="122">
        <f t="shared" si="100"/>
        <v>0</v>
      </c>
      <c r="N263" s="122">
        <f t="shared" si="100"/>
        <v>0</v>
      </c>
      <c r="O263" s="122">
        <f t="shared" si="100"/>
        <v>0</v>
      </c>
      <c r="P263" s="122">
        <f t="shared" si="100"/>
        <v>0</v>
      </c>
      <c r="Q263" s="122">
        <f t="shared" si="100"/>
        <v>0</v>
      </c>
      <c r="R263" s="122">
        <f t="shared" si="100"/>
        <v>0</v>
      </c>
      <c r="S263" s="122">
        <f t="shared" si="100"/>
        <v>0</v>
      </c>
      <c r="T263" s="122">
        <f t="shared" si="100"/>
        <v>0</v>
      </c>
      <c r="U263" s="122">
        <f t="shared" si="100"/>
        <v>0</v>
      </c>
      <c r="V263" s="122">
        <f t="shared" si="100"/>
        <v>0</v>
      </c>
      <c r="W263" s="122">
        <f t="shared" si="100"/>
        <v>0</v>
      </c>
      <c r="X263" s="122">
        <f t="shared" si="100"/>
        <v>0</v>
      </c>
      <c r="Y263" s="122">
        <f t="shared" si="100"/>
        <v>0</v>
      </c>
      <c r="Z263" s="122">
        <f t="shared" si="100"/>
        <v>0</v>
      </c>
      <c r="AA263" s="122">
        <f t="shared" si="100"/>
        <v>0</v>
      </c>
      <c r="AB263" s="122">
        <f t="shared" si="100"/>
        <v>0</v>
      </c>
      <c r="AC263" s="122">
        <f t="shared" si="100"/>
        <v>0</v>
      </c>
      <c r="AD263" s="122">
        <f t="shared" si="100"/>
        <v>0</v>
      </c>
      <c r="AE263" s="122">
        <f t="shared" si="100"/>
        <v>0</v>
      </c>
      <c r="AF263" s="122">
        <f t="shared" si="100"/>
        <v>0</v>
      </c>
      <c r="AG263" s="122">
        <f t="shared" si="100"/>
        <v>0</v>
      </c>
      <c r="AH263" s="122">
        <f t="shared" si="100"/>
        <v>0</v>
      </c>
      <c r="AI263" s="122">
        <f t="shared" si="100"/>
        <v>0</v>
      </c>
      <c r="AJ263" s="122">
        <f t="shared" si="100"/>
        <v>0</v>
      </c>
      <c r="AK263" s="122">
        <f t="shared" si="100"/>
        <v>0</v>
      </c>
      <c r="AL263" s="122">
        <f t="shared" si="100"/>
        <v>0</v>
      </c>
      <c r="AM263" s="122">
        <f t="shared" si="100"/>
        <v>0</v>
      </c>
      <c r="AN263" s="122">
        <f t="shared" si="100"/>
        <v>0</v>
      </c>
      <c r="AO263" s="122">
        <f t="shared" si="100"/>
        <v>0</v>
      </c>
      <c r="AP263" s="122">
        <f t="shared" si="100"/>
        <v>0</v>
      </c>
    </row>
    <row r="264" spans="1:42" x14ac:dyDescent="0.2">
      <c r="A264" s="90" t="s">
        <v>5</v>
      </c>
      <c r="C264" s="122">
        <f t="shared" ref="C264:AP264" si="101">IF(AND(pbi_sta_tax_sta="Yes",pbi_sta_for_ds="No"),C645,0)</f>
        <v>0</v>
      </c>
      <c r="D264" s="122">
        <f t="shared" si="101"/>
        <v>0</v>
      </c>
      <c r="E264" s="122">
        <f t="shared" si="101"/>
        <v>0</v>
      </c>
      <c r="F264" s="122">
        <f t="shared" si="101"/>
        <v>0</v>
      </c>
      <c r="G264" s="122">
        <f t="shared" si="101"/>
        <v>0</v>
      </c>
      <c r="H264" s="122">
        <f t="shared" si="101"/>
        <v>0</v>
      </c>
      <c r="I264" s="122">
        <f t="shared" si="101"/>
        <v>0</v>
      </c>
      <c r="J264" s="122">
        <f t="shared" si="101"/>
        <v>0</v>
      </c>
      <c r="K264" s="122">
        <f t="shared" si="101"/>
        <v>0</v>
      </c>
      <c r="L264" s="122">
        <f t="shared" si="101"/>
        <v>0</v>
      </c>
      <c r="M264" s="122">
        <f t="shared" si="101"/>
        <v>0</v>
      </c>
      <c r="N264" s="122">
        <f t="shared" si="101"/>
        <v>0</v>
      </c>
      <c r="O264" s="122">
        <f t="shared" si="101"/>
        <v>0</v>
      </c>
      <c r="P264" s="122">
        <f t="shared" si="101"/>
        <v>0</v>
      </c>
      <c r="Q264" s="122">
        <f t="shared" si="101"/>
        <v>0</v>
      </c>
      <c r="R264" s="122">
        <f t="shared" si="101"/>
        <v>0</v>
      </c>
      <c r="S264" s="122">
        <f t="shared" si="101"/>
        <v>0</v>
      </c>
      <c r="T264" s="122">
        <f t="shared" si="101"/>
        <v>0</v>
      </c>
      <c r="U264" s="122">
        <f t="shared" si="101"/>
        <v>0</v>
      </c>
      <c r="V264" s="122">
        <f t="shared" si="101"/>
        <v>0</v>
      </c>
      <c r="W264" s="122">
        <f t="shared" si="101"/>
        <v>0</v>
      </c>
      <c r="X264" s="122">
        <f t="shared" si="101"/>
        <v>0</v>
      </c>
      <c r="Y264" s="122">
        <f t="shared" si="101"/>
        <v>0</v>
      </c>
      <c r="Z264" s="122">
        <f t="shared" si="101"/>
        <v>0</v>
      </c>
      <c r="AA264" s="122">
        <f t="shared" si="101"/>
        <v>0</v>
      </c>
      <c r="AB264" s="122">
        <f t="shared" si="101"/>
        <v>0</v>
      </c>
      <c r="AC264" s="122">
        <f t="shared" si="101"/>
        <v>0</v>
      </c>
      <c r="AD264" s="122">
        <f t="shared" si="101"/>
        <v>0</v>
      </c>
      <c r="AE264" s="122">
        <f t="shared" si="101"/>
        <v>0</v>
      </c>
      <c r="AF264" s="122">
        <f t="shared" si="101"/>
        <v>0</v>
      </c>
      <c r="AG264" s="122">
        <f t="shared" si="101"/>
        <v>0</v>
      </c>
      <c r="AH264" s="122">
        <f t="shared" si="101"/>
        <v>0</v>
      </c>
      <c r="AI264" s="122">
        <f t="shared" si="101"/>
        <v>0</v>
      </c>
      <c r="AJ264" s="122">
        <f t="shared" si="101"/>
        <v>0</v>
      </c>
      <c r="AK264" s="122">
        <f t="shared" si="101"/>
        <v>0</v>
      </c>
      <c r="AL264" s="122">
        <f t="shared" si="101"/>
        <v>0</v>
      </c>
      <c r="AM264" s="122">
        <f t="shared" si="101"/>
        <v>0</v>
      </c>
      <c r="AN264" s="122">
        <f t="shared" si="101"/>
        <v>0</v>
      </c>
      <c r="AO264" s="122">
        <f t="shared" si="101"/>
        <v>0</v>
      </c>
      <c r="AP264" s="122">
        <f t="shared" si="101"/>
        <v>0</v>
      </c>
    </row>
    <row r="265" spans="1:42" x14ac:dyDescent="0.2">
      <c r="A265" s="90" t="s">
        <v>184</v>
      </c>
      <c r="C265" s="122">
        <f t="shared" ref="C265:AP265" si="102">IF(AND(pbi_uti_tax_sta="Yes",pbi_uti_for_ds="No"),C649,0)</f>
        <v>0</v>
      </c>
      <c r="D265" s="122">
        <f t="shared" si="102"/>
        <v>0</v>
      </c>
      <c r="E265" s="122">
        <f t="shared" si="102"/>
        <v>0</v>
      </c>
      <c r="F265" s="122">
        <f t="shared" si="102"/>
        <v>0</v>
      </c>
      <c r="G265" s="122">
        <f t="shared" si="102"/>
        <v>0</v>
      </c>
      <c r="H265" s="122">
        <f t="shared" si="102"/>
        <v>0</v>
      </c>
      <c r="I265" s="122">
        <f t="shared" si="102"/>
        <v>0</v>
      </c>
      <c r="J265" s="122">
        <f t="shared" si="102"/>
        <v>0</v>
      </c>
      <c r="K265" s="122">
        <f t="shared" si="102"/>
        <v>0</v>
      </c>
      <c r="L265" s="122">
        <f t="shared" si="102"/>
        <v>0</v>
      </c>
      <c r="M265" s="122">
        <f t="shared" si="102"/>
        <v>0</v>
      </c>
      <c r="N265" s="122">
        <f t="shared" si="102"/>
        <v>0</v>
      </c>
      <c r="O265" s="122">
        <f t="shared" si="102"/>
        <v>0</v>
      </c>
      <c r="P265" s="122">
        <f t="shared" si="102"/>
        <v>0</v>
      </c>
      <c r="Q265" s="122">
        <f t="shared" si="102"/>
        <v>0</v>
      </c>
      <c r="R265" s="122">
        <f t="shared" si="102"/>
        <v>0</v>
      </c>
      <c r="S265" s="122">
        <f t="shared" si="102"/>
        <v>0</v>
      </c>
      <c r="T265" s="122">
        <f t="shared" si="102"/>
        <v>0</v>
      </c>
      <c r="U265" s="122">
        <f t="shared" si="102"/>
        <v>0</v>
      </c>
      <c r="V265" s="122">
        <f t="shared" si="102"/>
        <v>0</v>
      </c>
      <c r="W265" s="122">
        <f t="shared" si="102"/>
        <v>0</v>
      </c>
      <c r="X265" s="122">
        <f t="shared" si="102"/>
        <v>0</v>
      </c>
      <c r="Y265" s="122">
        <f t="shared" si="102"/>
        <v>0</v>
      </c>
      <c r="Z265" s="122">
        <f t="shared" si="102"/>
        <v>0</v>
      </c>
      <c r="AA265" s="122">
        <f t="shared" si="102"/>
        <v>0</v>
      </c>
      <c r="AB265" s="122">
        <f t="shared" si="102"/>
        <v>0</v>
      </c>
      <c r="AC265" s="122">
        <f t="shared" si="102"/>
        <v>0</v>
      </c>
      <c r="AD265" s="122">
        <f t="shared" si="102"/>
        <v>0</v>
      </c>
      <c r="AE265" s="122">
        <f t="shared" si="102"/>
        <v>0</v>
      </c>
      <c r="AF265" s="122">
        <f t="shared" si="102"/>
        <v>0</v>
      </c>
      <c r="AG265" s="122">
        <f t="shared" si="102"/>
        <v>0</v>
      </c>
      <c r="AH265" s="122">
        <f t="shared" si="102"/>
        <v>0</v>
      </c>
      <c r="AI265" s="122">
        <f t="shared" si="102"/>
        <v>0</v>
      </c>
      <c r="AJ265" s="122">
        <f t="shared" si="102"/>
        <v>0</v>
      </c>
      <c r="AK265" s="122">
        <f t="shared" si="102"/>
        <v>0</v>
      </c>
      <c r="AL265" s="122">
        <f t="shared" si="102"/>
        <v>0</v>
      </c>
      <c r="AM265" s="122">
        <f t="shared" si="102"/>
        <v>0</v>
      </c>
      <c r="AN265" s="122">
        <f t="shared" si="102"/>
        <v>0</v>
      </c>
      <c r="AO265" s="122">
        <f t="shared" si="102"/>
        <v>0</v>
      </c>
      <c r="AP265" s="122">
        <f t="shared" si="102"/>
        <v>0</v>
      </c>
    </row>
    <row r="266" spans="1:42" x14ac:dyDescent="0.2">
      <c r="A266" s="90" t="s">
        <v>185</v>
      </c>
      <c r="C266" s="123">
        <f t="shared" ref="C266:AP266" si="103">IF(AND(pbi_oth_tax_sta="Yes",pbi_oth_for_ds="No"),C653,0)</f>
        <v>0</v>
      </c>
      <c r="D266" s="123">
        <f t="shared" si="103"/>
        <v>0</v>
      </c>
      <c r="E266" s="123">
        <f t="shared" si="103"/>
        <v>0</v>
      </c>
      <c r="F266" s="123">
        <f t="shared" si="103"/>
        <v>0</v>
      </c>
      <c r="G266" s="123">
        <f t="shared" si="103"/>
        <v>0</v>
      </c>
      <c r="H266" s="123">
        <f t="shared" si="103"/>
        <v>0</v>
      </c>
      <c r="I266" s="123">
        <f t="shared" si="103"/>
        <v>0</v>
      </c>
      <c r="J266" s="123">
        <f t="shared" si="103"/>
        <v>0</v>
      </c>
      <c r="K266" s="123">
        <f t="shared" si="103"/>
        <v>0</v>
      </c>
      <c r="L266" s="123">
        <f t="shared" si="103"/>
        <v>0</v>
      </c>
      <c r="M266" s="123">
        <f t="shared" si="103"/>
        <v>0</v>
      </c>
      <c r="N266" s="123">
        <f t="shared" si="103"/>
        <v>0</v>
      </c>
      <c r="O266" s="123">
        <f t="shared" si="103"/>
        <v>0</v>
      </c>
      <c r="P266" s="123">
        <f t="shared" si="103"/>
        <v>0</v>
      </c>
      <c r="Q266" s="123">
        <f t="shared" si="103"/>
        <v>0</v>
      </c>
      <c r="R266" s="123">
        <f t="shared" si="103"/>
        <v>0</v>
      </c>
      <c r="S266" s="123">
        <f t="shared" si="103"/>
        <v>0</v>
      </c>
      <c r="T266" s="123">
        <f t="shared" si="103"/>
        <v>0</v>
      </c>
      <c r="U266" s="123">
        <f t="shared" si="103"/>
        <v>0</v>
      </c>
      <c r="V266" s="123">
        <f t="shared" si="103"/>
        <v>0</v>
      </c>
      <c r="W266" s="123">
        <f t="shared" si="103"/>
        <v>0</v>
      </c>
      <c r="X266" s="123">
        <f t="shared" si="103"/>
        <v>0</v>
      </c>
      <c r="Y266" s="123">
        <f t="shared" si="103"/>
        <v>0</v>
      </c>
      <c r="Z266" s="123">
        <f t="shared" si="103"/>
        <v>0</v>
      </c>
      <c r="AA266" s="123">
        <f t="shared" si="103"/>
        <v>0</v>
      </c>
      <c r="AB266" s="123">
        <f t="shared" si="103"/>
        <v>0</v>
      </c>
      <c r="AC266" s="123">
        <f t="shared" si="103"/>
        <v>0</v>
      </c>
      <c r="AD266" s="123">
        <f t="shared" si="103"/>
        <v>0</v>
      </c>
      <c r="AE266" s="123">
        <f t="shared" si="103"/>
        <v>0</v>
      </c>
      <c r="AF266" s="123">
        <f t="shared" si="103"/>
        <v>0</v>
      </c>
      <c r="AG266" s="123">
        <f t="shared" si="103"/>
        <v>0</v>
      </c>
      <c r="AH266" s="123">
        <f t="shared" si="103"/>
        <v>0</v>
      </c>
      <c r="AI266" s="123">
        <f t="shared" si="103"/>
        <v>0</v>
      </c>
      <c r="AJ266" s="123">
        <f t="shared" si="103"/>
        <v>0</v>
      </c>
      <c r="AK266" s="123">
        <f t="shared" si="103"/>
        <v>0</v>
      </c>
      <c r="AL266" s="123">
        <f t="shared" si="103"/>
        <v>0</v>
      </c>
      <c r="AM266" s="123">
        <f t="shared" si="103"/>
        <v>0</v>
      </c>
      <c r="AN266" s="123">
        <f t="shared" si="103"/>
        <v>0</v>
      </c>
      <c r="AO266" s="123">
        <f t="shared" si="103"/>
        <v>0</v>
      </c>
      <c r="AP266" s="123">
        <f t="shared" si="103"/>
        <v>0</v>
      </c>
    </row>
    <row r="267" spans="1:42" x14ac:dyDescent="0.2">
      <c r="A267" s="90" t="s">
        <v>12</v>
      </c>
      <c r="C267" s="151">
        <f>SUM(C263:C266)</f>
        <v>0</v>
      </c>
      <c r="D267" s="151">
        <f t="shared" ref="D267:AL267" si="104">SUM(D263:D266)</f>
        <v>0</v>
      </c>
      <c r="E267" s="151">
        <f t="shared" si="104"/>
        <v>0</v>
      </c>
      <c r="F267" s="151">
        <f t="shared" si="104"/>
        <v>0</v>
      </c>
      <c r="G267" s="151">
        <f t="shared" si="104"/>
        <v>0</v>
      </c>
      <c r="H267" s="151">
        <f t="shared" si="104"/>
        <v>0</v>
      </c>
      <c r="I267" s="151">
        <f t="shared" si="104"/>
        <v>0</v>
      </c>
      <c r="J267" s="151">
        <f t="shared" si="104"/>
        <v>0</v>
      </c>
      <c r="K267" s="151">
        <f t="shared" si="104"/>
        <v>0</v>
      </c>
      <c r="L267" s="151">
        <f t="shared" si="104"/>
        <v>0</v>
      </c>
      <c r="M267" s="151">
        <f t="shared" si="104"/>
        <v>0</v>
      </c>
      <c r="N267" s="151">
        <f t="shared" si="104"/>
        <v>0</v>
      </c>
      <c r="O267" s="151">
        <f t="shared" si="104"/>
        <v>0</v>
      </c>
      <c r="P267" s="151">
        <f t="shared" si="104"/>
        <v>0</v>
      </c>
      <c r="Q267" s="151">
        <f t="shared" si="104"/>
        <v>0</v>
      </c>
      <c r="R267" s="151">
        <f t="shared" si="104"/>
        <v>0</v>
      </c>
      <c r="S267" s="151">
        <f t="shared" si="104"/>
        <v>0</v>
      </c>
      <c r="T267" s="151">
        <f t="shared" si="104"/>
        <v>0</v>
      </c>
      <c r="U267" s="151">
        <f t="shared" si="104"/>
        <v>0</v>
      </c>
      <c r="V267" s="151">
        <f t="shared" si="104"/>
        <v>0</v>
      </c>
      <c r="W267" s="151">
        <f t="shared" si="104"/>
        <v>0</v>
      </c>
      <c r="X267" s="151">
        <f t="shared" si="104"/>
        <v>0</v>
      </c>
      <c r="Y267" s="151">
        <f t="shared" si="104"/>
        <v>0</v>
      </c>
      <c r="Z267" s="151">
        <f t="shared" si="104"/>
        <v>0</v>
      </c>
      <c r="AA267" s="151">
        <f t="shared" si="104"/>
        <v>0</v>
      </c>
      <c r="AB267" s="151">
        <f t="shared" si="104"/>
        <v>0</v>
      </c>
      <c r="AC267" s="151">
        <f t="shared" si="104"/>
        <v>0</v>
      </c>
      <c r="AD267" s="151">
        <f t="shared" si="104"/>
        <v>0</v>
      </c>
      <c r="AE267" s="151">
        <f t="shared" si="104"/>
        <v>0</v>
      </c>
      <c r="AF267" s="151">
        <f t="shared" si="104"/>
        <v>0</v>
      </c>
      <c r="AG267" s="151">
        <f t="shared" si="104"/>
        <v>0</v>
      </c>
      <c r="AH267" s="151">
        <f t="shared" si="104"/>
        <v>0</v>
      </c>
      <c r="AI267" s="151">
        <f t="shared" si="104"/>
        <v>0</v>
      </c>
      <c r="AJ267" s="151">
        <f t="shared" si="104"/>
        <v>0</v>
      </c>
      <c r="AK267" s="151">
        <f t="shared" si="104"/>
        <v>0</v>
      </c>
      <c r="AL267" s="151">
        <f t="shared" si="104"/>
        <v>0</v>
      </c>
      <c r="AM267" s="151">
        <f>SUM(AM263:AM266)</f>
        <v>0</v>
      </c>
      <c r="AN267" s="151">
        <f t="shared" ref="AN267:AP267" si="105">SUM(AN263:AN266)</f>
        <v>0</v>
      </c>
      <c r="AO267" s="151">
        <f t="shared" si="105"/>
        <v>0</v>
      </c>
      <c r="AP267" s="151">
        <f t="shared" si="105"/>
        <v>0</v>
      </c>
    </row>
    <row r="268" spans="1:42" x14ac:dyDescent="0.2">
      <c r="A268" s="89" t="s">
        <v>40</v>
      </c>
      <c r="C268" s="122">
        <f>C249+C255+C261+C267</f>
        <v>0</v>
      </c>
      <c r="D268" s="122">
        <f>D249+D255+D261+D267</f>
        <v>0</v>
      </c>
      <c r="E268" s="122">
        <f t="shared" ref="E268:AP268" si="106">E249+E255+E261+E267</f>
        <v>0</v>
      </c>
      <c r="F268" s="122">
        <f t="shared" si="106"/>
        <v>0</v>
      </c>
      <c r="G268" s="122">
        <f t="shared" si="106"/>
        <v>0</v>
      </c>
      <c r="H268" s="122">
        <f t="shared" si="106"/>
        <v>0</v>
      </c>
      <c r="I268" s="122">
        <f t="shared" si="106"/>
        <v>0</v>
      </c>
      <c r="J268" s="122">
        <f t="shared" si="106"/>
        <v>0</v>
      </c>
      <c r="K268" s="122">
        <f t="shared" si="106"/>
        <v>0</v>
      </c>
      <c r="L268" s="122">
        <f t="shared" si="106"/>
        <v>0</v>
      </c>
      <c r="M268" s="122">
        <f t="shared" si="106"/>
        <v>0</v>
      </c>
      <c r="N268" s="122">
        <f t="shared" si="106"/>
        <v>0</v>
      </c>
      <c r="O268" s="122">
        <f t="shared" si="106"/>
        <v>0</v>
      </c>
      <c r="P268" s="122">
        <f t="shared" si="106"/>
        <v>0</v>
      </c>
      <c r="Q268" s="122">
        <f t="shared" si="106"/>
        <v>0</v>
      </c>
      <c r="R268" s="122">
        <f t="shared" si="106"/>
        <v>0</v>
      </c>
      <c r="S268" s="122">
        <f t="shared" si="106"/>
        <v>0</v>
      </c>
      <c r="T268" s="122">
        <f t="shared" si="106"/>
        <v>0</v>
      </c>
      <c r="U268" s="122">
        <f t="shared" si="106"/>
        <v>0</v>
      </c>
      <c r="V268" s="122">
        <f t="shared" si="106"/>
        <v>0</v>
      </c>
      <c r="W268" s="122">
        <f t="shared" si="106"/>
        <v>0</v>
      </c>
      <c r="X268" s="122">
        <f t="shared" si="106"/>
        <v>0</v>
      </c>
      <c r="Y268" s="122">
        <f t="shared" si="106"/>
        <v>0</v>
      </c>
      <c r="Z268" s="122">
        <f t="shared" si="106"/>
        <v>0</v>
      </c>
      <c r="AA268" s="122">
        <f t="shared" si="106"/>
        <v>0</v>
      </c>
      <c r="AB268" s="122">
        <f t="shared" si="106"/>
        <v>0</v>
      </c>
      <c r="AC268" s="122">
        <f t="shared" si="106"/>
        <v>0</v>
      </c>
      <c r="AD268" s="122">
        <f t="shared" si="106"/>
        <v>0</v>
      </c>
      <c r="AE268" s="122">
        <f t="shared" si="106"/>
        <v>0</v>
      </c>
      <c r="AF268" s="122">
        <f t="shared" si="106"/>
        <v>0</v>
      </c>
      <c r="AG268" s="122">
        <f t="shared" si="106"/>
        <v>0</v>
      </c>
      <c r="AH268" s="122">
        <f t="shared" si="106"/>
        <v>0</v>
      </c>
      <c r="AI268" s="122">
        <f t="shared" si="106"/>
        <v>0</v>
      </c>
      <c r="AJ268" s="122">
        <f t="shared" si="106"/>
        <v>0</v>
      </c>
      <c r="AK268" s="122">
        <f t="shared" si="106"/>
        <v>0</v>
      </c>
      <c r="AL268" s="122">
        <f t="shared" si="106"/>
        <v>0</v>
      </c>
      <c r="AM268" s="122">
        <f t="shared" si="106"/>
        <v>0</v>
      </c>
      <c r="AN268" s="122">
        <f t="shared" si="106"/>
        <v>0</v>
      </c>
      <c r="AO268" s="122">
        <f t="shared" si="106"/>
        <v>0</v>
      </c>
      <c r="AP268" s="122">
        <f t="shared" si="106"/>
        <v>0</v>
      </c>
    </row>
    <row r="269" spans="1:42" x14ac:dyDescent="0.2">
      <c r="A269" s="90"/>
    </row>
    <row r="270" spans="1:42" x14ac:dyDescent="0.2">
      <c r="A270" s="89" t="s">
        <v>187</v>
      </c>
      <c r="C270" s="161">
        <f>C242+C268</f>
        <v>0</v>
      </c>
      <c r="D270" s="161">
        <f t="shared" ref="D270:AP270" si="107">D242+D268</f>
        <v>0</v>
      </c>
      <c r="E270" s="161">
        <f t="shared" si="107"/>
        <v>0</v>
      </c>
      <c r="F270" s="161">
        <f t="shared" si="107"/>
        <v>0</v>
      </c>
      <c r="G270" s="161">
        <f t="shared" si="107"/>
        <v>0</v>
      </c>
      <c r="H270" s="161">
        <f t="shared" si="107"/>
        <v>0</v>
      </c>
      <c r="I270" s="161">
        <f t="shared" si="107"/>
        <v>0</v>
      </c>
      <c r="J270" s="161">
        <f t="shared" si="107"/>
        <v>0</v>
      </c>
      <c r="K270" s="161">
        <f t="shared" si="107"/>
        <v>0</v>
      </c>
      <c r="L270" s="161">
        <f t="shared" si="107"/>
        <v>0</v>
      </c>
      <c r="M270" s="161">
        <f t="shared" si="107"/>
        <v>0</v>
      </c>
      <c r="N270" s="161">
        <f t="shared" si="107"/>
        <v>0</v>
      </c>
      <c r="O270" s="161">
        <f t="shared" si="107"/>
        <v>0</v>
      </c>
      <c r="P270" s="161">
        <f t="shared" si="107"/>
        <v>0</v>
      </c>
      <c r="Q270" s="161">
        <f t="shared" si="107"/>
        <v>0</v>
      </c>
      <c r="R270" s="161">
        <f t="shared" si="107"/>
        <v>0</v>
      </c>
      <c r="S270" s="161">
        <f t="shared" si="107"/>
        <v>0</v>
      </c>
      <c r="T270" s="161">
        <f t="shared" si="107"/>
        <v>0</v>
      </c>
      <c r="U270" s="161">
        <f t="shared" si="107"/>
        <v>0</v>
      </c>
      <c r="V270" s="161">
        <f t="shared" si="107"/>
        <v>0</v>
      </c>
      <c r="W270" s="161">
        <f t="shared" si="107"/>
        <v>0</v>
      </c>
      <c r="X270" s="161">
        <f t="shared" si="107"/>
        <v>0</v>
      </c>
      <c r="Y270" s="161">
        <f t="shared" si="107"/>
        <v>0</v>
      </c>
      <c r="Z270" s="161">
        <f t="shared" si="107"/>
        <v>0</v>
      </c>
      <c r="AA270" s="161">
        <f t="shared" si="107"/>
        <v>0</v>
      </c>
      <c r="AB270" s="161">
        <f t="shared" si="107"/>
        <v>0</v>
      </c>
      <c r="AC270" s="161">
        <f t="shared" si="107"/>
        <v>0</v>
      </c>
      <c r="AD270" s="161">
        <f t="shared" si="107"/>
        <v>0</v>
      </c>
      <c r="AE270" s="161">
        <f t="shared" si="107"/>
        <v>0</v>
      </c>
      <c r="AF270" s="161">
        <f t="shared" si="107"/>
        <v>0</v>
      </c>
      <c r="AG270" s="161">
        <f t="shared" si="107"/>
        <v>0</v>
      </c>
      <c r="AH270" s="161">
        <f t="shared" si="107"/>
        <v>0</v>
      </c>
      <c r="AI270" s="161">
        <f t="shared" si="107"/>
        <v>0</v>
      </c>
      <c r="AJ270" s="161">
        <f t="shared" si="107"/>
        <v>0</v>
      </c>
      <c r="AK270" s="161">
        <f t="shared" si="107"/>
        <v>0</v>
      </c>
      <c r="AL270" s="161">
        <f t="shared" si="107"/>
        <v>0</v>
      </c>
      <c r="AM270" s="161">
        <f t="shared" si="107"/>
        <v>0</v>
      </c>
      <c r="AN270" s="161">
        <f t="shared" si="107"/>
        <v>0</v>
      </c>
      <c r="AO270" s="161">
        <f t="shared" si="107"/>
        <v>0</v>
      </c>
      <c r="AP270" s="161">
        <f t="shared" si="107"/>
        <v>0</v>
      </c>
    </row>
    <row r="271" spans="1:42" x14ac:dyDescent="0.2">
      <c r="A271" s="89" t="s">
        <v>269</v>
      </c>
      <c r="B271" s="4">
        <f t="array" ref="B271:AP271">Inputs!C212:AQ212</f>
        <v>0</v>
      </c>
      <c r="C271" s="161">
        <v>0</v>
      </c>
      <c r="D271" s="161">
        <v>0</v>
      </c>
      <c r="E271" s="161">
        <v>0</v>
      </c>
      <c r="F271" s="161">
        <v>0</v>
      </c>
      <c r="G271" s="161">
        <v>0</v>
      </c>
      <c r="H271" s="161">
        <v>0</v>
      </c>
      <c r="I271" s="161">
        <v>0</v>
      </c>
      <c r="J271" s="161">
        <v>0</v>
      </c>
      <c r="K271" s="161">
        <v>0</v>
      </c>
      <c r="L271" s="161">
        <v>0</v>
      </c>
      <c r="M271" s="161">
        <v>0</v>
      </c>
      <c r="N271" s="161">
        <v>0</v>
      </c>
      <c r="O271" s="161">
        <v>0</v>
      </c>
      <c r="P271" s="161">
        <v>0</v>
      </c>
      <c r="Q271" s="161">
        <v>0</v>
      </c>
      <c r="R271" s="161">
        <v>0</v>
      </c>
      <c r="S271" s="161">
        <v>0</v>
      </c>
      <c r="T271" s="161">
        <v>0</v>
      </c>
      <c r="U271" s="161">
        <v>0</v>
      </c>
      <c r="V271" s="161">
        <v>0</v>
      </c>
      <c r="W271" s="161">
        <v>0</v>
      </c>
      <c r="X271" s="161">
        <v>0</v>
      </c>
      <c r="Y271" s="161">
        <v>0</v>
      </c>
      <c r="Z271" s="161">
        <v>0</v>
      </c>
      <c r="AA271" s="161">
        <v>0</v>
      </c>
      <c r="AB271" s="161">
        <v>0</v>
      </c>
      <c r="AC271" s="161">
        <v>0</v>
      </c>
      <c r="AD271" s="161">
        <v>0</v>
      </c>
      <c r="AE271" s="161">
        <v>0</v>
      </c>
      <c r="AF271" s="161">
        <v>0</v>
      </c>
      <c r="AG271" s="161">
        <v>0</v>
      </c>
      <c r="AH271" s="161">
        <v>0</v>
      </c>
      <c r="AI271" s="161">
        <v>0</v>
      </c>
      <c r="AJ271" s="161">
        <v>0</v>
      </c>
      <c r="AK271" s="161">
        <v>0</v>
      </c>
      <c r="AL271" s="161">
        <v>0</v>
      </c>
      <c r="AM271" s="161">
        <v>0</v>
      </c>
      <c r="AN271" s="161">
        <v>0</v>
      </c>
      <c r="AO271" s="161">
        <v>0</v>
      </c>
      <c r="AP271" s="161">
        <v>0</v>
      </c>
    </row>
    <row r="272" spans="1:42" x14ac:dyDescent="0.2">
      <c r="A272" s="18" t="s">
        <v>39</v>
      </c>
      <c r="C272" s="164">
        <f>C270*-C271/100</f>
        <v>0</v>
      </c>
      <c r="D272" s="164">
        <f t="shared" ref="D272:AP272" si="108">D270*-D271/100</f>
        <v>0</v>
      </c>
      <c r="E272" s="164">
        <f t="shared" si="108"/>
        <v>0</v>
      </c>
      <c r="F272" s="164">
        <f t="shared" si="108"/>
        <v>0</v>
      </c>
      <c r="G272" s="164">
        <f t="shared" si="108"/>
        <v>0</v>
      </c>
      <c r="H272" s="164">
        <f t="shared" si="108"/>
        <v>0</v>
      </c>
      <c r="I272" s="164">
        <f t="shared" si="108"/>
        <v>0</v>
      </c>
      <c r="J272" s="164">
        <f t="shared" si="108"/>
        <v>0</v>
      </c>
      <c r="K272" s="164">
        <f t="shared" si="108"/>
        <v>0</v>
      </c>
      <c r="L272" s="164">
        <f t="shared" si="108"/>
        <v>0</v>
      </c>
      <c r="M272" s="164">
        <f t="shared" si="108"/>
        <v>0</v>
      </c>
      <c r="N272" s="164">
        <f t="shared" si="108"/>
        <v>0</v>
      </c>
      <c r="O272" s="164">
        <f t="shared" si="108"/>
        <v>0</v>
      </c>
      <c r="P272" s="164">
        <f t="shared" si="108"/>
        <v>0</v>
      </c>
      <c r="Q272" s="164">
        <f t="shared" si="108"/>
        <v>0</v>
      </c>
      <c r="R272" s="164">
        <f t="shared" si="108"/>
        <v>0</v>
      </c>
      <c r="S272" s="164">
        <f t="shared" si="108"/>
        <v>0</v>
      </c>
      <c r="T272" s="164">
        <f t="shared" si="108"/>
        <v>0</v>
      </c>
      <c r="U272" s="164">
        <f t="shared" si="108"/>
        <v>0</v>
      </c>
      <c r="V272" s="164">
        <f t="shared" si="108"/>
        <v>0</v>
      </c>
      <c r="W272" s="164">
        <f t="shared" si="108"/>
        <v>0</v>
      </c>
      <c r="X272" s="164">
        <f t="shared" si="108"/>
        <v>0</v>
      </c>
      <c r="Y272" s="164">
        <f t="shared" si="108"/>
        <v>0</v>
      </c>
      <c r="Z272" s="164">
        <f t="shared" si="108"/>
        <v>0</v>
      </c>
      <c r="AA272" s="164">
        <f t="shared" si="108"/>
        <v>0</v>
      </c>
      <c r="AB272" s="164">
        <f t="shared" si="108"/>
        <v>0</v>
      </c>
      <c r="AC272" s="164">
        <f t="shared" si="108"/>
        <v>0</v>
      </c>
      <c r="AD272" s="164">
        <f t="shared" si="108"/>
        <v>0</v>
      </c>
      <c r="AE272" s="164">
        <f t="shared" si="108"/>
        <v>0</v>
      </c>
      <c r="AF272" s="164">
        <f t="shared" si="108"/>
        <v>0</v>
      </c>
      <c r="AG272" s="164">
        <f t="shared" si="108"/>
        <v>0</v>
      </c>
      <c r="AH272" s="164">
        <f t="shared" si="108"/>
        <v>0</v>
      </c>
      <c r="AI272" s="164">
        <f t="shared" si="108"/>
        <v>0</v>
      </c>
      <c r="AJ272" s="164">
        <f t="shared" si="108"/>
        <v>0</v>
      </c>
      <c r="AK272" s="164">
        <f t="shared" si="108"/>
        <v>0</v>
      </c>
      <c r="AL272" s="164">
        <f t="shared" si="108"/>
        <v>0</v>
      </c>
      <c r="AM272" s="164">
        <f t="shared" si="108"/>
        <v>0</v>
      </c>
      <c r="AN272" s="164">
        <f t="shared" si="108"/>
        <v>0</v>
      </c>
      <c r="AO272" s="164">
        <f t="shared" si="108"/>
        <v>0</v>
      </c>
      <c r="AP272" s="164">
        <f t="shared" si="108"/>
        <v>0</v>
      </c>
    </row>
    <row r="274" spans="1:42" x14ac:dyDescent="0.2">
      <c r="A274" s="20" t="s">
        <v>32</v>
      </c>
    </row>
    <row r="275" spans="1:42" x14ac:dyDescent="0.2">
      <c r="A275" s="89" t="s">
        <v>29</v>
      </c>
      <c r="C275" s="161">
        <f>C$66</f>
        <v>0</v>
      </c>
      <c r="D275" s="161">
        <f t="shared" ref="D275:AP275" si="109">D$66</f>
        <v>0</v>
      </c>
      <c r="E275" s="161">
        <f t="shared" si="109"/>
        <v>0</v>
      </c>
      <c r="F275" s="161">
        <f t="shared" si="109"/>
        <v>0</v>
      </c>
      <c r="G275" s="161">
        <f t="shared" si="109"/>
        <v>0</v>
      </c>
      <c r="H275" s="161">
        <f t="shared" si="109"/>
        <v>0</v>
      </c>
      <c r="I275" s="161">
        <f t="shared" si="109"/>
        <v>0</v>
      </c>
      <c r="J275" s="161">
        <f t="shared" si="109"/>
        <v>0</v>
      </c>
      <c r="K275" s="161">
        <f t="shared" si="109"/>
        <v>0</v>
      </c>
      <c r="L275" s="161">
        <f t="shared" si="109"/>
        <v>0</v>
      </c>
      <c r="M275" s="161">
        <f t="shared" si="109"/>
        <v>0</v>
      </c>
      <c r="N275" s="161">
        <f t="shared" si="109"/>
        <v>0</v>
      </c>
      <c r="O275" s="161">
        <f t="shared" si="109"/>
        <v>0</v>
      </c>
      <c r="P275" s="161">
        <f t="shared" si="109"/>
        <v>0</v>
      </c>
      <c r="Q275" s="161">
        <f t="shared" si="109"/>
        <v>0</v>
      </c>
      <c r="R275" s="161">
        <f t="shared" si="109"/>
        <v>0</v>
      </c>
      <c r="S275" s="161">
        <f t="shared" si="109"/>
        <v>0</v>
      </c>
      <c r="T275" s="161">
        <f t="shared" si="109"/>
        <v>0</v>
      </c>
      <c r="U275" s="161">
        <f t="shared" si="109"/>
        <v>0</v>
      </c>
      <c r="V275" s="161">
        <f t="shared" si="109"/>
        <v>0</v>
      </c>
      <c r="W275" s="161">
        <f t="shared" si="109"/>
        <v>0</v>
      </c>
      <c r="X275" s="161">
        <f t="shared" si="109"/>
        <v>0</v>
      </c>
      <c r="Y275" s="161">
        <f t="shared" si="109"/>
        <v>0</v>
      </c>
      <c r="Z275" s="161">
        <f t="shared" si="109"/>
        <v>0</v>
      </c>
      <c r="AA275" s="161">
        <f t="shared" si="109"/>
        <v>0</v>
      </c>
      <c r="AB275" s="161">
        <f t="shared" si="109"/>
        <v>0</v>
      </c>
      <c r="AC275" s="161">
        <f t="shared" si="109"/>
        <v>0</v>
      </c>
      <c r="AD275" s="161">
        <f t="shared" si="109"/>
        <v>0</v>
      </c>
      <c r="AE275" s="161">
        <f t="shared" si="109"/>
        <v>0</v>
      </c>
      <c r="AF275" s="161">
        <f t="shared" si="109"/>
        <v>0</v>
      </c>
      <c r="AG275" s="161">
        <f t="shared" si="109"/>
        <v>0</v>
      </c>
      <c r="AH275" s="161">
        <f t="shared" si="109"/>
        <v>0</v>
      </c>
      <c r="AI275" s="161">
        <f t="shared" si="109"/>
        <v>0</v>
      </c>
      <c r="AJ275" s="161">
        <f t="shared" si="109"/>
        <v>0</v>
      </c>
      <c r="AK275" s="161">
        <f t="shared" si="109"/>
        <v>0</v>
      </c>
      <c r="AL275" s="161">
        <f t="shared" si="109"/>
        <v>0</v>
      </c>
      <c r="AM275" s="161">
        <f t="shared" si="109"/>
        <v>0</v>
      </c>
      <c r="AN275" s="161">
        <f t="shared" si="109"/>
        <v>0</v>
      </c>
      <c r="AO275" s="161">
        <f t="shared" si="109"/>
        <v>0</v>
      </c>
      <c r="AP275" s="161">
        <f t="shared" si="109"/>
        <v>0</v>
      </c>
    </row>
    <row r="276" spans="1:42" x14ac:dyDescent="0.2">
      <c r="A276" s="89" t="s">
        <v>38</v>
      </c>
      <c r="C276" s="161">
        <f t="shared" ref="C276:AP276" si="110">C801</f>
        <v>0</v>
      </c>
      <c r="D276" s="161">
        <f t="shared" si="110"/>
        <v>0</v>
      </c>
      <c r="E276" s="161">
        <f t="shared" si="110"/>
        <v>0</v>
      </c>
      <c r="F276" s="161">
        <f t="shared" si="110"/>
        <v>0</v>
      </c>
      <c r="G276" s="161">
        <f t="shared" si="110"/>
        <v>0</v>
      </c>
      <c r="H276" s="161">
        <f t="shared" si="110"/>
        <v>0</v>
      </c>
      <c r="I276" s="161">
        <f t="shared" si="110"/>
        <v>0</v>
      </c>
      <c r="J276" s="161">
        <f t="shared" si="110"/>
        <v>0</v>
      </c>
      <c r="K276" s="161">
        <f t="shared" si="110"/>
        <v>0</v>
      </c>
      <c r="L276" s="161">
        <f t="shared" si="110"/>
        <v>0</v>
      </c>
      <c r="M276" s="161">
        <f t="shared" si="110"/>
        <v>0</v>
      </c>
      <c r="N276" s="161">
        <f t="shared" si="110"/>
        <v>0</v>
      </c>
      <c r="O276" s="161">
        <f t="shared" si="110"/>
        <v>0</v>
      </c>
      <c r="P276" s="161">
        <f t="shared" si="110"/>
        <v>0</v>
      </c>
      <c r="Q276" s="161">
        <f t="shared" si="110"/>
        <v>0</v>
      </c>
      <c r="R276" s="161">
        <f t="shared" si="110"/>
        <v>0</v>
      </c>
      <c r="S276" s="161">
        <f t="shared" si="110"/>
        <v>0</v>
      </c>
      <c r="T276" s="161">
        <f t="shared" si="110"/>
        <v>0</v>
      </c>
      <c r="U276" s="161">
        <f t="shared" si="110"/>
        <v>0</v>
      </c>
      <c r="V276" s="161">
        <f t="shared" si="110"/>
        <v>0</v>
      </c>
      <c r="W276" s="161">
        <f t="shared" si="110"/>
        <v>0</v>
      </c>
      <c r="X276" s="161">
        <f t="shared" si="110"/>
        <v>0</v>
      </c>
      <c r="Y276" s="161">
        <f t="shared" si="110"/>
        <v>0</v>
      </c>
      <c r="Z276" s="161">
        <f t="shared" si="110"/>
        <v>0</v>
      </c>
      <c r="AA276" s="161">
        <f t="shared" si="110"/>
        <v>0</v>
      </c>
      <c r="AB276" s="161">
        <f t="shared" si="110"/>
        <v>0</v>
      </c>
      <c r="AC276" s="161">
        <f t="shared" si="110"/>
        <v>0</v>
      </c>
      <c r="AD276" s="161">
        <f t="shared" si="110"/>
        <v>0</v>
      </c>
      <c r="AE276" s="161">
        <f t="shared" si="110"/>
        <v>0</v>
      </c>
      <c r="AF276" s="161">
        <f t="shared" si="110"/>
        <v>0</v>
      </c>
      <c r="AG276" s="161">
        <f t="shared" si="110"/>
        <v>0</v>
      </c>
      <c r="AH276" s="161">
        <f t="shared" si="110"/>
        <v>0</v>
      </c>
      <c r="AI276" s="161">
        <f t="shared" si="110"/>
        <v>0</v>
      </c>
      <c r="AJ276" s="161">
        <f t="shared" si="110"/>
        <v>0</v>
      </c>
      <c r="AK276" s="161">
        <f t="shared" si="110"/>
        <v>0</v>
      </c>
      <c r="AL276" s="161">
        <f t="shared" si="110"/>
        <v>0</v>
      </c>
      <c r="AM276" s="161">
        <f t="shared" si="110"/>
        <v>0</v>
      </c>
      <c r="AN276" s="161">
        <f t="shared" si="110"/>
        <v>0</v>
      </c>
      <c r="AO276" s="161">
        <f t="shared" si="110"/>
        <v>0</v>
      </c>
      <c r="AP276" s="161">
        <f t="shared" si="110"/>
        <v>0</v>
      </c>
    </row>
    <row r="277" spans="1:42" x14ac:dyDescent="0.2">
      <c r="A277" s="89" t="s">
        <v>30</v>
      </c>
      <c r="C277" s="161">
        <f t="shared" ref="C277:AP277" si="111">-C660</f>
        <v>0</v>
      </c>
      <c r="D277" s="161">
        <f t="shared" si="111"/>
        <v>0</v>
      </c>
      <c r="E277" s="161">
        <f t="shared" si="111"/>
        <v>0</v>
      </c>
      <c r="F277" s="161">
        <f t="shared" si="111"/>
        <v>0</v>
      </c>
      <c r="G277" s="161">
        <f t="shared" si="111"/>
        <v>0</v>
      </c>
      <c r="H277" s="161">
        <f t="shared" si="111"/>
        <v>0</v>
      </c>
      <c r="I277" s="161">
        <f t="shared" si="111"/>
        <v>0</v>
      </c>
      <c r="J277" s="161">
        <f t="shared" si="111"/>
        <v>0</v>
      </c>
      <c r="K277" s="161">
        <f t="shared" si="111"/>
        <v>0</v>
      </c>
      <c r="L277" s="161">
        <f t="shared" si="111"/>
        <v>0</v>
      </c>
      <c r="M277" s="161">
        <f t="shared" si="111"/>
        <v>0</v>
      </c>
      <c r="N277" s="161">
        <f t="shared" si="111"/>
        <v>0</v>
      </c>
      <c r="O277" s="161">
        <f t="shared" si="111"/>
        <v>0</v>
      </c>
      <c r="P277" s="161">
        <f t="shared" si="111"/>
        <v>0</v>
      </c>
      <c r="Q277" s="161">
        <f t="shared" si="111"/>
        <v>0</v>
      </c>
      <c r="R277" s="161">
        <f t="shared" si="111"/>
        <v>0</v>
      </c>
      <c r="S277" s="161">
        <f t="shared" si="111"/>
        <v>0</v>
      </c>
      <c r="T277" s="161">
        <f t="shared" si="111"/>
        <v>0</v>
      </c>
      <c r="U277" s="161">
        <f t="shared" si="111"/>
        <v>0</v>
      </c>
      <c r="V277" s="161">
        <f t="shared" si="111"/>
        <v>0</v>
      </c>
      <c r="W277" s="161">
        <f t="shared" si="111"/>
        <v>0</v>
      </c>
      <c r="X277" s="161">
        <f t="shared" si="111"/>
        <v>0</v>
      </c>
      <c r="Y277" s="161">
        <f t="shared" si="111"/>
        <v>0</v>
      </c>
      <c r="Z277" s="161">
        <f t="shared" si="111"/>
        <v>0</v>
      </c>
      <c r="AA277" s="161">
        <f t="shared" si="111"/>
        <v>0</v>
      </c>
      <c r="AB277" s="161">
        <f t="shared" si="111"/>
        <v>0</v>
      </c>
      <c r="AC277" s="161">
        <f t="shared" si="111"/>
        <v>0</v>
      </c>
      <c r="AD277" s="161">
        <f t="shared" si="111"/>
        <v>0</v>
      </c>
      <c r="AE277" s="161">
        <f t="shared" si="111"/>
        <v>0</v>
      </c>
      <c r="AF277" s="161">
        <f t="shared" si="111"/>
        <v>0</v>
      </c>
      <c r="AG277" s="161">
        <f t="shared" si="111"/>
        <v>0</v>
      </c>
      <c r="AH277" s="161">
        <f t="shared" si="111"/>
        <v>0</v>
      </c>
      <c r="AI277" s="161">
        <f t="shared" si="111"/>
        <v>0</v>
      </c>
      <c r="AJ277" s="161">
        <f t="shared" si="111"/>
        <v>0</v>
      </c>
      <c r="AK277" s="161">
        <f t="shared" si="111"/>
        <v>0</v>
      </c>
      <c r="AL277" s="161">
        <f t="shared" si="111"/>
        <v>0</v>
      </c>
      <c r="AM277" s="161">
        <f t="shared" si="111"/>
        <v>0</v>
      </c>
      <c r="AN277" s="161">
        <f t="shared" si="111"/>
        <v>0</v>
      </c>
      <c r="AO277" s="161">
        <f t="shared" si="111"/>
        <v>0</v>
      </c>
      <c r="AP277" s="161">
        <f t="shared" si="111"/>
        <v>0</v>
      </c>
    </row>
    <row r="278" spans="1:42" x14ac:dyDescent="0.2">
      <c r="A278" s="89" t="s">
        <v>33</v>
      </c>
      <c r="C278" s="161">
        <f t="shared" ref="C278:AP278" si="112">IF(C$2&lt;=analysis_period,-C503-C534-C560-C586,0)</f>
        <v>0</v>
      </c>
      <c r="D278" s="161">
        <f t="shared" si="112"/>
        <v>0</v>
      </c>
      <c r="E278" s="161">
        <f t="shared" si="112"/>
        <v>0</v>
      </c>
      <c r="F278" s="161">
        <f t="shared" si="112"/>
        <v>0</v>
      </c>
      <c r="G278" s="161">
        <f t="shared" si="112"/>
        <v>0</v>
      </c>
      <c r="H278" s="161">
        <f t="shared" si="112"/>
        <v>0</v>
      </c>
      <c r="I278" s="161">
        <f t="shared" si="112"/>
        <v>0</v>
      </c>
      <c r="J278" s="161">
        <f t="shared" si="112"/>
        <v>0</v>
      </c>
      <c r="K278" s="161">
        <f t="shared" si="112"/>
        <v>0</v>
      </c>
      <c r="L278" s="161">
        <f t="shared" si="112"/>
        <v>0</v>
      </c>
      <c r="M278" s="161">
        <f t="shared" si="112"/>
        <v>0</v>
      </c>
      <c r="N278" s="161">
        <f t="shared" si="112"/>
        <v>0</v>
      </c>
      <c r="O278" s="161">
        <f t="shared" si="112"/>
        <v>0</v>
      </c>
      <c r="P278" s="161">
        <f t="shared" si="112"/>
        <v>0</v>
      </c>
      <c r="Q278" s="161">
        <f t="shared" si="112"/>
        <v>0</v>
      </c>
      <c r="R278" s="161">
        <f t="shared" si="112"/>
        <v>0</v>
      </c>
      <c r="S278" s="161">
        <f t="shared" si="112"/>
        <v>0</v>
      </c>
      <c r="T278" s="161">
        <f t="shared" si="112"/>
        <v>0</v>
      </c>
      <c r="U278" s="161">
        <f t="shared" si="112"/>
        <v>0</v>
      </c>
      <c r="V278" s="161">
        <f t="shared" si="112"/>
        <v>0</v>
      </c>
      <c r="W278" s="161">
        <f t="shared" si="112"/>
        <v>0</v>
      </c>
      <c r="X278" s="161">
        <f t="shared" si="112"/>
        <v>0</v>
      </c>
      <c r="Y278" s="161">
        <f t="shared" si="112"/>
        <v>0</v>
      </c>
      <c r="Z278" s="161">
        <f t="shared" si="112"/>
        <v>0</v>
      </c>
      <c r="AA278" s="161">
        <f t="shared" si="112"/>
        <v>0</v>
      </c>
      <c r="AB278" s="161">
        <f t="shared" si="112"/>
        <v>0</v>
      </c>
      <c r="AC278" s="161">
        <f t="shared" si="112"/>
        <v>0</v>
      </c>
      <c r="AD278" s="161">
        <f t="shared" si="112"/>
        <v>0</v>
      </c>
      <c r="AE278" s="161">
        <f t="shared" si="112"/>
        <v>0</v>
      </c>
      <c r="AF278" s="161">
        <f t="shared" si="112"/>
        <v>0</v>
      </c>
      <c r="AG278" s="161">
        <f t="shared" si="112"/>
        <v>0</v>
      </c>
      <c r="AH278" s="161">
        <f t="shared" si="112"/>
        <v>0</v>
      </c>
      <c r="AI278" s="161">
        <f t="shared" si="112"/>
        <v>0</v>
      </c>
      <c r="AJ278" s="161">
        <f t="shared" si="112"/>
        <v>0</v>
      </c>
      <c r="AK278" s="161">
        <f t="shared" si="112"/>
        <v>0</v>
      </c>
      <c r="AL278" s="161">
        <f t="shared" si="112"/>
        <v>0</v>
      </c>
      <c r="AM278" s="161">
        <f t="shared" si="112"/>
        <v>0</v>
      </c>
      <c r="AN278" s="161">
        <f t="shared" si="112"/>
        <v>0</v>
      </c>
      <c r="AO278" s="161">
        <f t="shared" si="112"/>
        <v>0</v>
      </c>
      <c r="AP278" s="161">
        <f t="shared" si="112"/>
        <v>0</v>
      </c>
    </row>
    <row r="279" spans="1:42" x14ac:dyDescent="0.2">
      <c r="A279" s="89" t="s">
        <v>39</v>
      </c>
      <c r="C279" s="161">
        <f>C272</f>
        <v>0</v>
      </c>
      <c r="D279" s="161">
        <f t="shared" ref="D279:AP279" si="113">D272</f>
        <v>0</v>
      </c>
      <c r="E279" s="161">
        <f t="shared" si="113"/>
        <v>0</v>
      </c>
      <c r="F279" s="161">
        <f t="shared" si="113"/>
        <v>0</v>
      </c>
      <c r="G279" s="161">
        <f t="shared" si="113"/>
        <v>0</v>
      </c>
      <c r="H279" s="161">
        <f t="shared" si="113"/>
        <v>0</v>
      </c>
      <c r="I279" s="161">
        <f t="shared" si="113"/>
        <v>0</v>
      </c>
      <c r="J279" s="161">
        <f t="shared" si="113"/>
        <v>0</v>
      </c>
      <c r="K279" s="161">
        <f t="shared" si="113"/>
        <v>0</v>
      </c>
      <c r="L279" s="161">
        <f t="shared" si="113"/>
        <v>0</v>
      </c>
      <c r="M279" s="161">
        <f t="shared" si="113"/>
        <v>0</v>
      </c>
      <c r="N279" s="161">
        <f t="shared" si="113"/>
        <v>0</v>
      </c>
      <c r="O279" s="161">
        <f t="shared" si="113"/>
        <v>0</v>
      </c>
      <c r="P279" s="161">
        <f t="shared" si="113"/>
        <v>0</v>
      </c>
      <c r="Q279" s="161">
        <f t="shared" si="113"/>
        <v>0</v>
      </c>
      <c r="R279" s="161">
        <f t="shared" si="113"/>
        <v>0</v>
      </c>
      <c r="S279" s="161">
        <f t="shared" si="113"/>
        <v>0</v>
      </c>
      <c r="T279" s="161">
        <f t="shared" si="113"/>
        <v>0</v>
      </c>
      <c r="U279" s="161">
        <f t="shared" si="113"/>
        <v>0</v>
      </c>
      <c r="V279" s="161">
        <f t="shared" si="113"/>
        <v>0</v>
      </c>
      <c r="W279" s="161">
        <f t="shared" si="113"/>
        <v>0</v>
      </c>
      <c r="X279" s="161">
        <f t="shared" si="113"/>
        <v>0</v>
      </c>
      <c r="Y279" s="161">
        <f t="shared" si="113"/>
        <v>0</v>
      </c>
      <c r="Z279" s="161">
        <f t="shared" si="113"/>
        <v>0</v>
      </c>
      <c r="AA279" s="161">
        <f t="shared" si="113"/>
        <v>0</v>
      </c>
      <c r="AB279" s="161">
        <f t="shared" si="113"/>
        <v>0</v>
      </c>
      <c r="AC279" s="161">
        <f t="shared" si="113"/>
        <v>0</v>
      </c>
      <c r="AD279" s="161">
        <f t="shared" si="113"/>
        <v>0</v>
      </c>
      <c r="AE279" s="161">
        <f t="shared" si="113"/>
        <v>0</v>
      </c>
      <c r="AF279" s="161">
        <f t="shared" si="113"/>
        <v>0</v>
      </c>
      <c r="AG279" s="161">
        <f t="shared" si="113"/>
        <v>0</v>
      </c>
      <c r="AH279" s="161">
        <f t="shared" si="113"/>
        <v>0</v>
      </c>
      <c r="AI279" s="161">
        <f t="shared" si="113"/>
        <v>0</v>
      </c>
      <c r="AJ279" s="161">
        <f t="shared" si="113"/>
        <v>0</v>
      </c>
      <c r="AK279" s="161">
        <f t="shared" si="113"/>
        <v>0</v>
      </c>
      <c r="AL279" s="161">
        <f t="shared" si="113"/>
        <v>0</v>
      </c>
      <c r="AM279" s="161">
        <f t="shared" si="113"/>
        <v>0</v>
      </c>
      <c r="AN279" s="161">
        <f t="shared" si="113"/>
        <v>0</v>
      </c>
      <c r="AO279" s="161">
        <f t="shared" si="113"/>
        <v>0</v>
      </c>
      <c r="AP279" s="161">
        <f t="shared" si="113"/>
        <v>0</v>
      </c>
    </row>
    <row r="280" spans="1:42" x14ac:dyDescent="0.2">
      <c r="A280" s="89" t="s">
        <v>59</v>
      </c>
      <c r="C280" s="161">
        <f t="shared" ref="C280:AP280" si="114">C129</f>
        <v>0</v>
      </c>
      <c r="D280" s="161">
        <f t="shared" si="114"/>
        <v>0</v>
      </c>
      <c r="E280" s="161">
        <f t="shared" si="114"/>
        <v>0</v>
      </c>
      <c r="F280" s="161">
        <f t="shared" si="114"/>
        <v>0</v>
      </c>
      <c r="G280" s="161">
        <f t="shared" si="114"/>
        <v>0</v>
      </c>
      <c r="H280" s="161">
        <f t="shared" si="114"/>
        <v>0</v>
      </c>
      <c r="I280" s="161">
        <f t="shared" si="114"/>
        <v>0</v>
      </c>
      <c r="J280" s="161">
        <f t="shared" si="114"/>
        <v>0</v>
      </c>
      <c r="K280" s="161">
        <f t="shared" si="114"/>
        <v>0</v>
      </c>
      <c r="L280" s="161">
        <f t="shared" si="114"/>
        <v>0</v>
      </c>
      <c r="M280" s="161">
        <f t="shared" si="114"/>
        <v>0</v>
      </c>
      <c r="N280" s="161">
        <f t="shared" si="114"/>
        <v>0</v>
      </c>
      <c r="O280" s="161">
        <f t="shared" si="114"/>
        <v>0</v>
      </c>
      <c r="P280" s="161">
        <f t="shared" si="114"/>
        <v>0</v>
      </c>
      <c r="Q280" s="161">
        <f t="shared" si="114"/>
        <v>0</v>
      </c>
      <c r="R280" s="161">
        <f t="shared" si="114"/>
        <v>0</v>
      </c>
      <c r="S280" s="161">
        <f t="shared" si="114"/>
        <v>0</v>
      </c>
      <c r="T280" s="161">
        <f t="shared" si="114"/>
        <v>0</v>
      </c>
      <c r="U280" s="161">
        <f t="shared" si="114"/>
        <v>0</v>
      </c>
      <c r="V280" s="161">
        <f t="shared" si="114"/>
        <v>0</v>
      </c>
      <c r="W280" s="161">
        <f t="shared" si="114"/>
        <v>0</v>
      </c>
      <c r="X280" s="161">
        <f t="shared" si="114"/>
        <v>0</v>
      </c>
      <c r="Y280" s="161">
        <f t="shared" si="114"/>
        <v>0</v>
      </c>
      <c r="Z280" s="161">
        <f t="shared" si="114"/>
        <v>0</v>
      </c>
      <c r="AA280" s="161">
        <f t="shared" si="114"/>
        <v>0</v>
      </c>
      <c r="AB280" s="161">
        <f t="shared" si="114"/>
        <v>0</v>
      </c>
      <c r="AC280" s="161">
        <f t="shared" si="114"/>
        <v>0</v>
      </c>
      <c r="AD280" s="161">
        <f t="shared" si="114"/>
        <v>0</v>
      </c>
      <c r="AE280" s="161">
        <f t="shared" si="114"/>
        <v>0</v>
      </c>
      <c r="AF280" s="161">
        <f t="shared" si="114"/>
        <v>0</v>
      </c>
      <c r="AG280" s="161">
        <f t="shared" si="114"/>
        <v>0</v>
      </c>
      <c r="AH280" s="161">
        <f t="shared" si="114"/>
        <v>0</v>
      </c>
      <c r="AI280" s="161">
        <f t="shared" si="114"/>
        <v>0</v>
      </c>
      <c r="AJ280" s="161">
        <f t="shared" si="114"/>
        <v>0</v>
      </c>
      <c r="AK280" s="161">
        <f t="shared" si="114"/>
        <v>0</v>
      </c>
      <c r="AL280" s="161">
        <f t="shared" si="114"/>
        <v>0</v>
      </c>
      <c r="AM280" s="161">
        <f t="shared" si="114"/>
        <v>0</v>
      </c>
      <c r="AN280" s="161">
        <f t="shared" si="114"/>
        <v>0</v>
      </c>
      <c r="AO280" s="161">
        <f t="shared" si="114"/>
        <v>0</v>
      </c>
      <c r="AP280" s="161">
        <f t="shared" si="114"/>
        <v>0</v>
      </c>
    </row>
    <row r="281" spans="1:42" x14ac:dyDescent="0.2">
      <c r="A281" s="89" t="s">
        <v>99</v>
      </c>
      <c r="C281" s="162">
        <f t="shared" ref="C281:AP281" si="115">C133</f>
        <v>0</v>
      </c>
      <c r="D281" s="162">
        <f t="shared" si="115"/>
        <v>0</v>
      </c>
      <c r="E281" s="162">
        <f t="shared" si="115"/>
        <v>0</v>
      </c>
      <c r="F281" s="162">
        <f t="shared" si="115"/>
        <v>0</v>
      </c>
      <c r="G281" s="162">
        <f t="shared" si="115"/>
        <v>0</v>
      </c>
      <c r="H281" s="162">
        <f t="shared" si="115"/>
        <v>0</v>
      </c>
      <c r="I281" s="162">
        <f t="shared" si="115"/>
        <v>0</v>
      </c>
      <c r="J281" s="162">
        <f t="shared" si="115"/>
        <v>0</v>
      </c>
      <c r="K281" s="162">
        <f t="shared" si="115"/>
        <v>0</v>
      </c>
      <c r="L281" s="162">
        <f t="shared" si="115"/>
        <v>0</v>
      </c>
      <c r="M281" s="162">
        <f t="shared" si="115"/>
        <v>0</v>
      </c>
      <c r="N281" s="162">
        <f t="shared" si="115"/>
        <v>0</v>
      </c>
      <c r="O281" s="162">
        <f t="shared" si="115"/>
        <v>0</v>
      </c>
      <c r="P281" s="162">
        <f t="shared" si="115"/>
        <v>0</v>
      </c>
      <c r="Q281" s="162">
        <f t="shared" si="115"/>
        <v>0</v>
      </c>
      <c r="R281" s="162">
        <f t="shared" si="115"/>
        <v>0</v>
      </c>
      <c r="S281" s="162">
        <f t="shared" si="115"/>
        <v>0</v>
      </c>
      <c r="T281" s="162">
        <f t="shared" si="115"/>
        <v>0</v>
      </c>
      <c r="U281" s="162">
        <f t="shared" si="115"/>
        <v>0</v>
      </c>
      <c r="V281" s="162">
        <f t="shared" si="115"/>
        <v>0</v>
      </c>
      <c r="W281" s="162">
        <f t="shared" si="115"/>
        <v>0</v>
      </c>
      <c r="X281" s="162">
        <f t="shared" si="115"/>
        <v>0</v>
      </c>
      <c r="Y281" s="162">
        <f t="shared" si="115"/>
        <v>0</v>
      </c>
      <c r="Z281" s="162">
        <f t="shared" si="115"/>
        <v>0</v>
      </c>
      <c r="AA281" s="162">
        <f t="shared" si="115"/>
        <v>0</v>
      </c>
      <c r="AB281" s="162">
        <f t="shared" si="115"/>
        <v>0</v>
      </c>
      <c r="AC281" s="162">
        <f t="shared" si="115"/>
        <v>0</v>
      </c>
      <c r="AD281" s="162">
        <f t="shared" si="115"/>
        <v>0</v>
      </c>
      <c r="AE281" s="162">
        <f t="shared" si="115"/>
        <v>0</v>
      </c>
      <c r="AF281" s="162">
        <f t="shared" si="115"/>
        <v>0</v>
      </c>
      <c r="AG281" s="162">
        <f t="shared" si="115"/>
        <v>0</v>
      </c>
      <c r="AH281" s="162">
        <f t="shared" si="115"/>
        <v>0</v>
      </c>
      <c r="AI281" s="162">
        <f t="shared" si="115"/>
        <v>0</v>
      </c>
      <c r="AJ281" s="162">
        <f t="shared" si="115"/>
        <v>0</v>
      </c>
      <c r="AK281" s="162">
        <f t="shared" si="115"/>
        <v>0</v>
      </c>
      <c r="AL281" s="162">
        <f t="shared" si="115"/>
        <v>0</v>
      </c>
      <c r="AM281" s="162">
        <f t="shared" si="115"/>
        <v>0</v>
      </c>
      <c r="AN281" s="162">
        <f t="shared" si="115"/>
        <v>0</v>
      </c>
      <c r="AO281" s="162">
        <f t="shared" si="115"/>
        <v>0</v>
      </c>
      <c r="AP281" s="162">
        <f t="shared" si="115"/>
        <v>0</v>
      </c>
    </row>
    <row r="282" spans="1:42" x14ac:dyDescent="0.2">
      <c r="A282" s="89" t="s">
        <v>31</v>
      </c>
      <c r="C282" s="161">
        <f>SUM(C275:C281)</f>
        <v>0</v>
      </c>
      <c r="D282" s="161">
        <f t="shared" ref="D282:AP282" si="116">SUM(D275:D281)</f>
        <v>0</v>
      </c>
      <c r="E282" s="161">
        <f t="shared" si="116"/>
        <v>0</v>
      </c>
      <c r="F282" s="161">
        <f t="shared" si="116"/>
        <v>0</v>
      </c>
      <c r="G282" s="161">
        <f t="shared" si="116"/>
        <v>0</v>
      </c>
      <c r="H282" s="161">
        <f t="shared" si="116"/>
        <v>0</v>
      </c>
      <c r="I282" s="161">
        <f t="shared" si="116"/>
        <v>0</v>
      </c>
      <c r="J282" s="161">
        <f t="shared" si="116"/>
        <v>0</v>
      </c>
      <c r="K282" s="161">
        <f t="shared" si="116"/>
        <v>0</v>
      </c>
      <c r="L282" s="161">
        <f t="shared" si="116"/>
        <v>0</v>
      </c>
      <c r="M282" s="161">
        <f t="shared" si="116"/>
        <v>0</v>
      </c>
      <c r="N282" s="161">
        <f t="shared" si="116"/>
        <v>0</v>
      </c>
      <c r="O282" s="161">
        <f t="shared" si="116"/>
        <v>0</v>
      </c>
      <c r="P282" s="161">
        <f t="shared" si="116"/>
        <v>0</v>
      </c>
      <c r="Q282" s="161">
        <f t="shared" si="116"/>
        <v>0</v>
      </c>
      <c r="R282" s="161">
        <f t="shared" si="116"/>
        <v>0</v>
      </c>
      <c r="S282" s="161">
        <f t="shared" si="116"/>
        <v>0</v>
      </c>
      <c r="T282" s="161">
        <f t="shared" si="116"/>
        <v>0</v>
      </c>
      <c r="U282" s="161">
        <f t="shared" si="116"/>
        <v>0</v>
      </c>
      <c r="V282" s="161">
        <f t="shared" si="116"/>
        <v>0</v>
      </c>
      <c r="W282" s="161">
        <f t="shared" si="116"/>
        <v>0</v>
      </c>
      <c r="X282" s="161">
        <f t="shared" si="116"/>
        <v>0</v>
      </c>
      <c r="Y282" s="161">
        <f t="shared" si="116"/>
        <v>0</v>
      </c>
      <c r="Z282" s="161">
        <f t="shared" si="116"/>
        <v>0</v>
      </c>
      <c r="AA282" s="161">
        <f t="shared" si="116"/>
        <v>0</v>
      </c>
      <c r="AB282" s="161">
        <f t="shared" si="116"/>
        <v>0</v>
      </c>
      <c r="AC282" s="161">
        <f t="shared" si="116"/>
        <v>0</v>
      </c>
      <c r="AD282" s="161">
        <f t="shared" si="116"/>
        <v>0</v>
      </c>
      <c r="AE282" s="161">
        <f t="shared" si="116"/>
        <v>0</v>
      </c>
      <c r="AF282" s="161">
        <f t="shared" si="116"/>
        <v>0</v>
      </c>
      <c r="AG282" s="161">
        <f t="shared" si="116"/>
        <v>0</v>
      </c>
      <c r="AH282" s="161">
        <f t="shared" si="116"/>
        <v>0</v>
      </c>
      <c r="AI282" s="161">
        <f t="shared" si="116"/>
        <v>0</v>
      </c>
      <c r="AJ282" s="161">
        <f t="shared" si="116"/>
        <v>0</v>
      </c>
      <c r="AK282" s="161">
        <f t="shared" si="116"/>
        <v>0</v>
      </c>
      <c r="AL282" s="161">
        <f t="shared" si="116"/>
        <v>0</v>
      </c>
      <c r="AM282" s="161">
        <f t="shared" si="116"/>
        <v>0</v>
      </c>
      <c r="AN282" s="161">
        <f t="shared" si="116"/>
        <v>0</v>
      </c>
      <c r="AO282" s="161">
        <f t="shared" si="116"/>
        <v>0</v>
      </c>
      <c r="AP282" s="161">
        <f t="shared" si="116"/>
        <v>0</v>
      </c>
    </row>
    <row r="283" spans="1:42" x14ac:dyDescent="0.2">
      <c r="A283" s="89" t="str">
        <f>Inputs!B116</f>
        <v>Investment Based Incentive (IBI)</v>
      </c>
    </row>
    <row r="284" spans="1:42" x14ac:dyDescent="0.2">
      <c r="A284" s="90" t="str">
        <f>Inputs!B117</f>
        <v>As fixed amount</v>
      </c>
    </row>
    <row r="285" spans="1:42" x14ac:dyDescent="0.2">
      <c r="A285" s="81" t="s">
        <v>4</v>
      </c>
      <c r="C285" s="161">
        <f>IF(ibi_fed_amount_tax_fed="Yes",C618,0)</f>
        <v>0</v>
      </c>
    </row>
    <row r="286" spans="1:42" x14ac:dyDescent="0.2">
      <c r="A286" s="81" t="s">
        <v>5</v>
      </c>
      <c r="C286" s="161">
        <f>IF(ibi_sta_amount_tax_fed="Yes",C619,0)</f>
        <v>0</v>
      </c>
    </row>
    <row r="287" spans="1:42" x14ac:dyDescent="0.2">
      <c r="A287" s="81" t="s">
        <v>184</v>
      </c>
      <c r="C287" s="161">
        <f>IF(ibi_uti_amount_tax_fed="Yes",C620,0)</f>
        <v>0</v>
      </c>
    </row>
    <row r="288" spans="1:42" x14ac:dyDescent="0.2">
      <c r="A288" s="81" t="s">
        <v>185</v>
      </c>
      <c r="C288" s="162">
        <f>IF(ibi_oth_amount_tax_fed="Yes",C621,0)</f>
        <v>0</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row>
    <row r="289" spans="1:42" x14ac:dyDescent="0.2">
      <c r="A289" s="81" t="s">
        <v>12</v>
      </c>
      <c r="C289" s="161">
        <f>SUM(C285:C288)</f>
        <v>0</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row>
    <row r="290" spans="1:42" x14ac:dyDescent="0.2">
      <c r="A290" s="90" t="str">
        <f>Inputs!B122</f>
        <v>As percentage</v>
      </c>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row>
    <row r="291" spans="1:42" x14ac:dyDescent="0.2">
      <c r="A291" s="81" t="s">
        <v>4</v>
      </c>
      <c r="C291" s="161">
        <f>C624</f>
        <v>0</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row>
    <row r="292" spans="1:42" x14ac:dyDescent="0.2">
      <c r="A292" s="81" t="s">
        <v>5</v>
      </c>
      <c r="C292" s="161">
        <f t="shared" ref="C292:C294" si="117">C625</f>
        <v>0</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row>
    <row r="293" spans="1:42" x14ac:dyDescent="0.2">
      <c r="A293" s="81" t="s">
        <v>184</v>
      </c>
      <c r="C293" s="161">
        <f t="shared" si="117"/>
        <v>0</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row>
    <row r="294" spans="1:42" x14ac:dyDescent="0.2">
      <c r="A294" s="81" t="s">
        <v>185</v>
      </c>
      <c r="C294" s="162">
        <f t="shared" si="117"/>
        <v>0</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row>
    <row r="295" spans="1:42" x14ac:dyDescent="0.2">
      <c r="A295" s="81" t="s">
        <v>12</v>
      </c>
      <c r="C295" s="161">
        <f>SUM(C291:C294)</f>
        <v>0</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row>
    <row r="296" spans="1:42" x14ac:dyDescent="0.2">
      <c r="A296" s="89" t="str">
        <f>Inputs!B127</f>
        <v>Capacity Based Incentive (CBI)</v>
      </c>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row>
    <row r="297" spans="1:42" x14ac:dyDescent="0.2">
      <c r="A297" s="90" t="s">
        <v>4</v>
      </c>
      <c r="C297" s="161">
        <f>IF(cbi_fed_tax_fed="Yes",C631,0)</f>
        <v>0</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row>
    <row r="298" spans="1:42" x14ac:dyDescent="0.2">
      <c r="A298" s="90" t="s">
        <v>5</v>
      </c>
      <c r="C298" s="161">
        <f>IF(cbi_sta_tax_fed="Yes",C632,0)</f>
        <v>0</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row>
    <row r="299" spans="1:42" x14ac:dyDescent="0.2">
      <c r="A299" s="90" t="s">
        <v>184</v>
      </c>
      <c r="C299" s="161">
        <f>IF(cbi_uti_tax_fed="Yes",C633,0)</f>
        <v>0</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row>
    <row r="300" spans="1:42" x14ac:dyDescent="0.2">
      <c r="A300" s="90" t="s">
        <v>185</v>
      </c>
      <c r="C300" s="162">
        <f>IF(cbi_oth_tax_fed="Yes",C634,0)</f>
        <v>0</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row>
    <row r="301" spans="1:42" x14ac:dyDescent="0.2">
      <c r="A301" s="90" t="s">
        <v>12</v>
      </c>
      <c r="C301" s="161">
        <f>SUM(C297:C300)</f>
        <v>0</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row>
    <row r="302" spans="1:42" x14ac:dyDescent="0.2">
      <c r="A302" s="89" t="str">
        <f>Inputs!B132</f>
        <v>Production Based Incentive (PBI)</v>
      </c>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row>
    <row r="303" spans="1:42" x14ac:dyDescent="0.2">
      <c r="A303" s="90" t="s">
        <v>4</v>
      </c>
      <c r="C303" s="161">
        <f t="shared" ref="C303:AP303" si="118">IF(AND(pbi_fed_tax_fed="Yes",pbi_fed_for_ds="No"),C641,0)</f>
        <v>0</v>
      </c>
      <c r="D303" s="161">
        <f t="shared" si="118"/>
        <v>0</v>
      </c>
      <c r="E303" s="161">
        <f t="shared" si="118"/>
        <v>0</v>
      </c>
      <c r="F303" s="161">
        <f t="shared" si="118"/>
        <v>0</v>
      </c>
      <c r="G303" s="161">
        <f t="shared" si="118"/>
        <v>0</v>
      </c>
      <c r="H303" s="161">
        <f t="shared" si="118"/>
        <v>0</v>
      </c>
      <c r="I303" s="161">
        <f t="shared" si="118"/>
        <v>0</v>
      </c>
      <c r="J303" s="161">
        <f t="shared" si="118"/>
        <v>0</v>
      </c>
      <c r="K303" s="161">
        <f t="shared" si="118"/>
        <v>0</v>
      </c>
      <c r="L303" s="161">
        <f t="shared" si="118"/>
        <v>0</v>
      </c>
      <c r="M303" s="161">
        <f t="shared" si="118"/>
        <v>0</v>
      </c>
      <c r="N303" s="161">
        <f t="shared" si="118"/>
        <v>0</v>
      </c>
      <c r="O303" s="161">
        <f t="shared" si="118"/>
        <v>0</v>
      </c>
      <c r="P303" s="161">
        <f t="shared" si="118"/>
        <v>0</v>
      </c>
      <c r="Q303" s="161">
        <f t="shared" si="118"/>
        <v>0</v>
      </c>
      <c r="R303" s="161">
        <f t="shared" si="118"/>
        <v>0</v>
      </c>
      <c r="S303" s="161">
        <f t="shared" si="118"/>
        <v>0</v>
      </c>
      <c r="T303" s="161">
        <f t="shared" si="118"/>
        <v>0</v>
      </c>
      <c r="U303" s="161">
        <f t="shared" si="118"/>
        <v>0</v>
      </c>
      <c r="V303" s="161">
        <f t="shared" si="118"/>
        <v>0</v>
      </c>
      <c r="W303" s="161">
        <f t="shared" si="118"/>
        <v>0</v>
      </c>
      <c r="X303" s="161">
        <f t="shared" si="118"/>
        <v>0</v>
      </c>
      <c r="Y303" s="161">
        <f t="shared" si="118"/>
        <v>0</v>
      </c>
      <c r="Z303" s="161">
        <f t="shared" si="118"/>
        <v>0</v>
      </c>
      <c r="AA303" s="161">
        <f t="shared" si="118"/>
        <v>0</v>
      </c>
      <c r="AB303" s="161">
        <f t="shared" si="118"/>
        <v>0</v>
      </c>
      <c r="AC303" s="161">
        <f t="shared" si="118"/>
        <v>0</v>
      </c>
      <c r="AD303" s="161">
        <f t="shared" si="118"/>
        <v>0</v>
      </c>
      <c r="AE303" s="161">
        <f t="shared" si="118"/>
        <v>0</v>
      </c>
      <c r="AF303" s="161">
        <f t="shared" si="118"/>
        <v>0</v>
      </c>
      <c r="AG303" s="161">
        <f t="shared" si="118"/>
        <v>0</v>
      </c>
      <c r="AH303" s="161">
        <f t="shared" si="118"/>
        <v>0</v>
      </c>
      <c r="AI303" s="161">
        <f t="shared" si="118"/>
        <v>0</v>
      </c>
      <c r="AJ303" s="161">
        <f t="shared" si="118"/>
        <v>0</v>
      </c>
      <c r="AK303" s="161">
        <f t="shared" si="118"/>
        <v>0</v>
      </c>
      <c r="AL303" s="161">
        <f t="shared" si="118"/>
        <v>0</v>
      </c>
      <c r="AM303" s="161">
        <f t="shared" si="118"/>
        <v>0</v>
      </c>
      <c r="AN303" s="161">
        <f t="shared" si="118"/>
        <v>0</v>
      </c>
      <c r="AO303" s="161">
        <f t="shared" si="118"/>
        <v>0</v>
      </c>
      <c r="AP303" s="161">
        <f t="shared" si="118"/>
        <v>0</v>
      </c>
    </row>
    <row r="304" spans="1:42" x14ac:dyDescent="0.2">
      <c r="A304" s="90" t="s">
        <v>5</v>
      </c>
      <c r="C304" s="161">
        <f t="shared" ref="C304:AP304" si="119">IF(AND(pbi_sta_tax_fed="Yes",pbi_sta_for_ds="No"),C645,0)</f>
        <v>0</v>
      </c>
      <c r="D304" s="161">
        <f t="shared" si="119"/>
        <v>0</v>
      </c>
      <c r="E304" s="161">
        <f t="shared" si="119"/>
        <v>0</v>
      </c>
      <c r="F304" s="161">
        <f t="shared" si="119"/>
        <v>0</v>
      </c>
      <c r="G304" s="161">
        <f t="shared" si="119"/>
        <v>0</v>
      </c>
      <c r="H304" s="161">
        <f t="shared" si="119"/>
        <v>0</v>
      </c>
      <c r="I304" s="161">
        <f t="shared" si="119"/>
        <v>0</v>
      </c>
      <c r="J304" s="161">
        <f t="shared" si="119"/>
        <v>0</v>
      </c>
      <c r="K304" s="161">
        <f t="shared" si="119"/>
        <v>0</v>
      </c>
      <c r="L304" s="161">
        <f t="shared" si="119"/>
        <v>0</v>
      </c>
      <c r="M304" s="161">
        <f t="shared" si="119"/>
        <v>0</v>
      </c>
      <c r="N304" s="161">
        <f t="shared" si="119"/>
        <v>0</v>
      </c>
      <c r="O304" s="161">
        <f t="shared" si="119"/>
        <v>0</v>
      </c>
      <c r="P304" s="161">
        <f t="shared" si="119"/>
        <v>0</v>
      </c>
      <c r="Q304" s="161">
        <f t="shared" si="119"/>
        <v>0</v>
      </c>
      <c r="R304" s="161">
        <f t="shared" si="119"/>
        <v>0</v>
      </c>
      <c r="S304" s="161">
        <f t="shared" si="119"/>
        <v>0</v>
      </c>
      <c r="T304" s="161">
        <f t="shared" si="119"/>
        <v>0</v>
      </c>
      <c r="U304" s="161">
        <f t="shared" si="119"/>
        <v>0</v>
      </c>
      <c r="V304" s="161">
        <f t="shared" si="119"/>
        <v>0</v>
      </c>
      <c r="W304" s="161">
        <f t="shared" si="119"/>
        <v>0</v>
      </c>
      <c r="X304" s="161">
        <f t="shared" si="119"/>
        <v>0</v>
      </c>
      <c r="Y304" s="161">
        <f t="shared" si="119"/>
        <v>0</v>
      </c>
      <c r="Z304" s="161">
        <f t="shared" si="119"/>
        <v>0</v>
      </c>
      <c r="AA304" s="161">
        <f t="shared" si="119"/>
        <v>0</v>
      </c>
      <c r="AB304" s="161">
        <f t="shared" si="119"/>
        <v>0</v>
      </c>
      <c r="AC304" s="161">
        <f t="shared" si="119"/>
        <v>0</v>
      </c>
      <c r="AD304" s="161">
        <f t="shared" si="119"/>
        <v>0</v>
      </c>
      <c r="AE304" s="161">
        <f t="shared" si="119"/>
        <v>0</v>
      </c>
      <c r="AF304" s="161">
        <f t="shared" si="119"/>
        <v>0</v>
      </c>
      <c r="AG304" s="161">
        <f t="shared" si="119"/>
        <v>0</v>
      </c>
      <c r="AH304" s="161">
        <f t="shared" si="119"/>
        <v>0</v>
      </c>
      <c r="AI304" s="161">
        <f t="shared" si="119"/>
        <v>0</v>
      </c>
      <c r="AJ304" s="161">
        <f t="shared" si="119"/>
        <v>0</v>
      </c>
      <c r="AK304" s="161">
        <f t="shared" si="119"/>
        <v>0</v>
      </c>
      <c r="AL304" s="161">
        <f t="shared" si="119"/>
        <v>0</v>
      </c>
      <c r="AM304" s="161">
        <f t="shared" si="119"/>
        <v>0</v>
      </c>
      <c r="AN304" s="161">
        <f t="shared" si="119"/>
        <v>0</v>
      </c>
      <c r="AO304" s="161">
        <f t="shared" si="119"/>
        <v>0</v>
      </c>
      <c r="AP304" s="161">
        <f t="shared" si="119"/>
        <v>0</v>
      </c>
    </row>
    <row r="305" spans="1:42" x14ac:dyDescent="0.2">
      <c r="A305" s="90" t="s">
        <v>184</v>
      </c>
      <c r="C305" s="161">
        <f t="shared" ref="C305:AP305" si="120">IF(AND(pbi_uti_tax_fed="Yes",pbi_uti_for_ds="No"),C649,0)</f>
        <v>0</v>
      </c>
      <c r="D305" s="161">
        <f t="shared" si="120"/>
        <v>0</v>
      </c>
      <c r="E305" s="161">
        <f t="shared" si="120"/>
        <v>0</v>
      </c>
      <c r="F305" s="161">
        <f t="shared" si="120"/>
        <v>0</v>
      </c>
      <c r="G305" s="161">
        <f t="shared" si="120"/>
        <v>0</v>
      </c>
      <c r="H305" s="161">
        <f t="shared" si="120"/>
        <v>0</v>
      </c>
      <c r="I305" s="161">
        <f t="shared" si="120"/>
        <v>0</v>
      </c>
      <c r="J305" s="161">
        <f t="shared" si="120"/>
        <v>0</v>
      </c>
      <c r="K305" s="161">
        <f t="shared" si="120"/>
        <v>0</v>
      </c>
      <c r="L305" s="161">
        <f t="shared" si="120"/>
        <v>0</v>
      </c>
      <c r="M305" s="161">
        <f t="shared" si="120"/>
        <v>0</v>
      </c>
      <c r="N305" s="161">
        <f t="shared" si="120"/>
        <v>0</v>
      </c>
      <c r="O305" s="161">
        <f t="shared" si="120"/>
        <v>0</v>
      </c>
      <c r="P305" s="161">
        <f t="shared" si="120"/>
        <v>0</v>
      </c>
      <c r="Q305" s="161">
        <f t="shared" si="120"/>
        <v>0</v>
      </c>
      <c r="R305" s="161">
        <f t="shared" si="120"/>
        <v>0</v>
      </c>
      <c r="S305" s="161">
        <f t="shared" si="120"/>
        <v>0</v>
      </c>
      <c r="T305" s="161">
        <f t="shared" si="120"/>
        <v>0</v>
      </c>
      <c r="U305" s="161">
        <f t="shared" si="120"/>
        <v>0</v>
      </c>
      <c r="V305" s="161">
        <f t="shared" si="120"/>
        <v>0</v>
      </c>
      <c r="W305" s="161">
        <f t="shared" si="120"/>
        <v>0</v>
      </c>
      <c r="X305" s="161">
        <f t="shared" si="120"/>
        <v>0</v>
      </c>
      <c r="Y305" s="161">
        <f t="shared" si="120"/>
        <v>0</v>
      </c>
      <c r="Z305" s="161">
        <f t="shared" si="120"/>
        <v>0</v>
      </c>
      <c r="AA305" s="161">
        <f t="shared" si="120"/>
        <v>0</v>
      </c>
      <c r="AB305" s="161">
        <f t="shared" si="120"/>
        <v>0</v>
      </c>
      <c r="AC305" s="161">
        <f t="shared" si="120"/>
        <v>0</v>
      </c>
      <c r="AD305" s="161">
        <f t="shared" si="120"/>
        <v>0</v>
      </c>
      <c r="AE305" s="161">
        <f t="shared" si="120"/>
        <v>0</v>
      </c>
      <c r="AF305" s="161">
        <f t="shared" si="120"/>
        <v>0</v>
      </c>
      <c r="AG305" s="161">
        <f t="shared" si="120"/>
        <v>0</v>
      </c>
      <c r="AH305" s="161">
        <f t="shared" si="120"/>
        <v>0</v>
      </c>
      <c r="AI305" s="161">
        <f t="shared" si="120"/>
        <v>0</v>
      </c>
      <c r="AJ305" s="161">
        <f t="shared" si="120"/>
        <v>0</v>
      </c>
      <c r="AK305" s="161">
        <f t="shared" si="120"/>
        <v>0</v>
      </c>
      <c r="AL305" s="161">
        <f t="shared" si="120"/>
        <v>0</v>
      </c>
      <c r="AM305" s="161">
        <f t="shared" si="120"/>
        <v>0</v>
      </c>
      <c r="AN305" s="161">
        <f t="shared" si="120"/>
        <v>0</v>
      </c>
      <c r="AO305" s="161">
        <f t="shared" si="120"/>
        <v>0</v>
      </c>
      <c r="AP305" s="161">
        <f t="shared" si="120"/>
        <v>0</v>
      </c>
    </row>
    <row r="306" spans="1:42" x14ac:dyDescent="0.2">
      <c r="A306" s="90" t="s">
        <v>185</v>
      </c>
      <c r="C306" s="161">
        <f t="shared" ref="C306:AP306" si="121">IF(AND(pbi_oth_tax_fed="Yes",pbi_oth_for_ds="No"),C653,0)</f>
        <v>0</v>
      </c>
      <c r="D306" s="161">
        <f t="shared" si="121"/>
        <v>0</v>
      </c>
      <c r="E306" s="161">
        <f t="shared" si="121"/>
        <v>0</v>
      </c>
      <c r="F306" s="161">
        <f t="shared" si="121"/>
        <v>0</v>
      </c>
      <c r="G306" s="161">
        <f t="shared" si="121"/>
        <v>0</v>
      </c>
      <c r="H306" s="161">
        <f t="shared" si="121"/>
        <v>0</v>
      </c>
      <c r="I306" s="161">
        <f t="shared" si="121"/>
        <v>0</v>
      </c>
      <c r="J306" s="161">
        <f t="shared" si="121"/>
        <v>0</v>
      </c>
      <c r="K306" s="161">
        <f t="shared" si="121"/>
        <v>0</v>
      </c>
      <c r="L306" s="161">
        <f t="shared" si="121"/>
        <v>0</v>
      </c>
      <c r="M306" s="161">
        <f t="shared" si="121"/>
        <v>0</v>
      </c>
      <c r="N306" s="161">
        <f t="shared" si="121"/>
        <v>0</v>
      </c>
      <c r="O306" s="161">
        <f t="shared" si="121"/>
        <v>0</v>
      </c>
      <c r="P306" s="161">
        <f t="shared" si="121"/>
        <v>0</v>
      </c>
      <c r="Q306" s="161">
        <f t="shared" si="121"/>
        <v>0</v>
      </c>
      <c r="R306" s="161">
        <f t="shared" si="121"/>
        <v>0</v>
      </c>
      <c r="S306" s="161">
        <f t="shared" si="121"/>
        <v>0</v>
      </c>
      <c r="T306" s="161">
        <f t="shared" si="121"/>
        <v>0</v>
      </c>
      <c r="U306" s="161">
        <f t="shared" si="121"/>
        <v>0</v>
      </c>
      <c r="V306" s="161">
        <f t="shared" si="121"/>
        <v>0</v>
      </c>
      <c r="W306" s="161">
        <f t="shared" si="121"/>
        <v>0</v>
      </c>
      <c r="X306" s="161">
        <f t="shared" si="121"/>
        <v>0</v>
      </c>
      <c r="Y306" s="161">
        <f t="shared" si="121"/>
        <v>0</v>
      </c>
      <c r="Z306" s="161">
        <f t="shared" si="121"/>
        <v>0</v>
      </c>
      <c r="AA306" s="161">
        <f t="shared" si="121"/>
        <v>0</v>
      </c>
      <c r="AB306" s="161">
        <f t="shared" si="121"/>
        <v>0</v>
      </c>
      <c r="AC306" s="161">
        <f t="shared" si="121"/>
        <v>0</v>
      </c>
      <c r="AD306" s="161">
        <f t="shared" si="121"/>
        <v>0</v>
      </c>
      <c r="AE306" s="161">
        <f t="shared" si="121"/>
        <v>0</v>
      </c>
      <c r="AF306" s="161">
        <f t="shared" si="121"/>
        <v>0</v>
      </c>
      <c r="AG306" s="161">
        <f t="shared" si="121"/>
        <v>0</v>
      </c>
      <c r="AH306" s="161">
        <f t="shared" si="121"/>
        <v>0</v>
      </c>
      <c r="AI306" s="161">
        <f t="shared" si="121"/>
        <v>0</v>
      </c>
      <c r="AJ306" s="161">
        <f t="shared" si="121"/>
        <v>0</v>
      </c>
      <c r="AK306" s="161">
        <f t="shared" si="121"/>
        <v>0</v>
      </c>
      <c r="AL306" s="161">
        <f t="shared" si="121"/>
        <v>0</v>
      </c>
      <c r="AM306" s="161">
        <f t="shared" si="121"/>
        <v>0</v>
      </c>
      <c r="AN306" s="161">
        <f t="shared" si="121"/>
        <v>0</v>
      </c>
      <c r="AO306" s="161">
        <f t="shared" si="121"/>
        <v>0</v>
      </c>
      <c r="AP306" s="161">
        <f t="shared" si="121"/>
        <v>0</v>
      </c>
    </row>
    <row r="307" spans="1:42" x14ac:dyDescent="0.2">
      <c r="A307" s="90" t="s">
        <v>12</v>
      </c>
      <c r="C307" s="163">
        <f>SUM(C303:C306)</f>
        <v>0</v>
      </c>
      <c r="D307" s="163">
        <f t="shared" ref="D307:AP307" si="122">SUM(D303:D306)</f>
        <v>0</v>
      </c>
      <c r="E307" s="163">
        <f t="shared" si="122"/>
        <v>0</v>
      </c>
      <c r="F307" s="163">
        <f t="shared" si="122"/>
        <v>0</v>
      </c>
      <c r="G307" s="163">
        <f t="shared" si="122"/>
        <v>0</v>
      </c>
      <c r="H307" s="163">
        <f t="shared" si="122"/>
        <v>0</v>
      </c>
      <c r="I307" s="163">
        <f t="shared" si="122"/>
        <v>0</v>
      </c>
      <c r="J307" s="163">
        <f t="shared" si="122"/>
        <v>0</v>
      </c>
      <c r="K307" s="163">
        <f t="shared" si="122"/>
        <v>0</v>
      </c>
      <c r="L307" s="163">
        <f t="shared" si="122"/>
        <v>0</v>
      </c>
      <c r="M307" s="163">
        <f t="shared" si="122"/>
        <v>0</v>
      </c>
      <c r="N307" s="163">
        <f t="shared" si="122"/>
        <v>0</v>
      </c>
      <c r="O307" s="163">
        <f t="shared" si="122"/>
        <v>0</v>
      </c>
      <c r="P307" s="163">
        <f t="shared" si="122"/>
        <v>0</v>
      </c>
      <c r="Q307" s="163">
        <f t="shared" si="122"/>
        <v>0</v>
      </c>
      <c r="R307" s="163">
        <f t="shared" si="122"/>
        <v>0</v>
      </c>
      <c r="S307" s="163">
        <f t="shared" si="122"/>
        <v>0</v>
      </c>
      <c r="T307" s="163">
        <f t="shared" si="122"/>
        <v>0</v>
      </c>
      <c r="U307" s="163">
        <f t="shared" si="122"/>
        <v>0</v>
      </c>
      <c r="V307" s="163">
        <f t="shared" si="122"/>
        <v>0</v>
      </c>
      <c r="W307" s="163">
        <f t="shared" si="122"/>
        <v>0</v>
      </c>
      <c r="X307" s="163">
        <f t="shared" si="122"/>
        <v>0</v>
      </c>
      <c r="Y307" s="163">
        <f t="shared" si="122"/>
        <v>0</v>
      </c>
      <c r="Z307" s="163">
        <f t="shared" si="122"/>
        <v>0</v>
      </c>
      <c r="AA307" s="163">
        <f t="shared" si="122"/>
        <v>0</v>
      </c>
      <c r="AB307" s="163">
        <f t="shared" si="122"/>
        <v>0</v>
      </c>
      <c r="AC307" s="163">
        <f t="shared" si="122"/>
        <v>0</v>
      </c>
      <c r="AD307" s="163">
        <f t="shared" si="122"/>
        <v>0</v>
      </c>
      <c r="AE307" s="163">
        <f t="shared" si="122"/>
        <v>0</v>
      </c>
      <c r="AF307" s="163">
        <f t="shared" si="122"/>
        <v>0</v>
      </c>
      <c r="AG307" s="163">
        <f t="shared" si="122"/>
        <v>0</v>
      </c>
      <c r="AH307" s="163">
        <f t="shared" si="122"/>
        <v>0</v>
      </c>
      <c r="AI307" s="163">
        <f t="shared" si="122"/>
        <v>0</v>
      </c>
      <c r="AJ307" s="163">
        <f t="shared" si="122"/>
        <v>0</v>
      </c>
      <c r="AK307" s="163">
        <f t="shared" si="122"/>
        <v>0</v>
      </c>
      <c r="AL307" s="163">
        <f t="shared" si="122"/>
        <v>0</v>
      </c>
      <c r="AM307" s="163">
        <f t="shared" si="122"/>
        <v>0</v>
      </c>
      <c r="AN307" s="163">
        <f t="shared" si="122"/>
        <v>0</v>
      </c>
      <c r="AO307" s="163">
        <f t="shared" si="122"/>
        <v>0</v>
      </c>
      <c r="AP307" s="163">
        <f t="shared" si="122"/>
        <v>0</v>
      </c>
    </row>
    <row r="308" spans="1:42" x14ac:dyDescent="0.2">
      <c r="A308" s="89" t="s">
        <v>40</v>
      </c>
      <c r="C308" s="161">
        <f>C289+C295+C301+C307</f>
        <v>0</v>
      </c>
      <c r="D308" s="161">
        <f t="shared" ref="D308:AP308" si="123">D289+D295+D301+D307</f>
        <v>0</v>
      </c>
      <c r="E308" s="161">
        <f t="shared" si="123"/>
        <v>0</v>
      </c>
      <c r="F308" s="161">
        <f t="shared" si="123"/>
        <v>0</v>
      </c>
      <c r="G308" s="161">
        <f t="shared" si="123"/>
        <v>0</v>
      </c>
      <c r="H308" s="161">
        <f t="shared" si="123"/>
        <v>0</v>
      </c>
      <c r="I308" s="161">
        <f t="shared" si="123"/>
        <v>0</v>
      </c>
      <c r="J308" s="161">
        <f t="shared" si="123"/>
        <v>0</v>
      </c>
      <c r="K308" s="161">
        <f t="shared" si="123"/>
        <v>0</v>
      </c>
      <c r="L308" s="161">
        <f t="shared" si="123"/>
        <v>0</v>
      </c>
      <c r="M308" s="161">
        <f t="shared" si="123"/>
        <v>0</v>
      </c>
      <c r="N308" s="161">
        <f t="shared" si="123"/>
        <v>0</v>
      </c>
      <c r="O308" s="161">
        <f t="shared" si="123"/>
        <v>0</v>
      </c>
      <c r="P308" s="161">
        <f t="shared" si="123"/>
        <v>0</v>
      </c>
      <c r="Q308" s="161">
        <f t="shared" si="123"/>
        <v>0</v>
      </c>
      <c r="R308" s="161">
        <f t="shared" si="123"/>
        <v>0</v>
      </c>
      <c r="S308" s="161">
        <f t="shared" si="123"/>
        <v>0</v>
      </c>
      <c r="T308" s="161">
        <f t="shared" si="123"/>
        <v>0</v>
      </c>
      <c r="U308" s="161">
        <f t="shared" si="123"/>
        <v>0</v>
      </c>
      <c r="V308" s="161">
        <f t="shared" si="123"/>
        <v>0</v>
      </c>
      <c r="W308" s="161">
        <f t="shared" si="123"/>
        <v>0</v>
      </c>
      <c r="X308" s="161">
        <f t="shared" si="123"/>
        <v>0</v>
      </c>
      <c r="Y308" s="161">
        <f t="shared" si="123"/>
        <v>0</v>
      </c>
      <c r="Z308" s="161">
        <f t="shared" si="123"/>
        <v>0</v>
      </c>
      <c r="AA308" s="161">
        <f t="shared" si="123"/>
        <v>0</v>
      </c>
      <c r="AB308" s="161">
        <f t="shared" si="123"/>
        <v>0</v>
      </c>
      <c r="AC308" s="161">
        <f t="shared" si="123"/>
        <v>0</v>
      </c>
      <c r="AD308" s="161">
        <f t="shared" si="123"/>
        <v>0</v>
      </c>
      <c r="AE308" s="161">
        <f t="shared" si="123"/>
        <v>0</v>
      </c>
      <c r="AF308" s="161">
        <f t="shared" si="123"/>
        <v>0</v>
      </c>
      <c r="AG308" s="161">
        <f t="shared" si="123"/>
        <v>0</v>
      </c>
      <c r="AH308" s="161">
        <f t="shared" si="123"/>
        <v>0</v>
      </c>
      <c r="AI308" s="161">
        <f t="shared" si="123"/>
        <v>0</v>
      </c>
      <c r="AJ308" s="161">
        <f t="shared" si="123"/>
        <v>0</v>
      </c>
      <c r="AK308" s="161">
        <f t="shared" si="123"/>
        <v>0</v>
      </c>
      <c r="AL308" s="161">
        <f t="shared" si="123"/>
        <v>0</v>
      </c>
      <c r="AM308" s="161">
        <f t="shared" si="123"/>
        <v>0</v>
      </c>
      <c r="AN308" s="161">
        <f t="shared" si="123"/>
        <v>0</v>
      </c>
      <c r="AO308" s="161">
        <f t="shared" si="123"/>
        <v>0</v>
      </c>
      <c r="AP308" s="161">
        <f t="shared" si="123"/>
        <v>0</v>
      </c>
    </row>
    <row r="309" spans="1:42" x14ac:dyDescent="0.2">
      <c r="A309" s="90"/>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row>
    <row r="310" spans="1:42" x14ac:dyDescent="0.2">
      <c r="A310" s="89" t="s">
        <v>41</v>
      </c>
      <c r="C310" s="164">
        <f>C282+C308</f>
        <v>0</v>
      </c>
      <c r="D310" s="164">
        <f t="shared" ref="D310:AP310" si="124">D282+D308</f>
        <v>0</v>
      </c>
      <c r="E310" s="164">
        <f t="shared" si="124"/>
        <v>0</v>
      </c>
      <c r="F310" s="164">
        <f t="shared" si="124"/>
        <v>0</v>
      </c>
      <c r="G310" s="164">
        <f t="shared" si="124"/>
        <v>0</v>
      </c>
      <c r="H310" s="164">
        <f t="shared" si="124"/>
        <v>0</v>
      </c>
      <c r="I310" s="164">
        <f t="shared" si="124"/>
        <v>0</v>
      </c>
      <c r="J310" s="164">
        <f t="shared" si="124"/>
        <v>0</v>
      </c>
      <c r="K310" s="164">
        <f t="shared" si="124"/>
        <v>0</v>
      </c>
      <c r="L310" s="164">
        <f t="shared" si="124"/>
        <v>0</v>
      </c>
      <c r="M310" s="164">
        <f t="shared" si="124"/>
        <v>0</v>
      </c>
      <c r="N310" s="164">
        <f t="shared" si="124"/>
        <v>0</v>
      </c>
      <c r="O310" s="164">
        <f t="shared" si="124"/>
        <v>0</v>
      </c>
      <c r="P310" s="164">
        <f t="shared" si="124"/>
        <v>0</v>
      </c>
      <c r="Q310" s="164">
        <f t="shared" si="124"/>
        <v>0</v>
      </c>
      <c r="R310" s="164">
        <f t="shared" si="124"/>
        <v>0</v>
      </c>
      <c r="S310" s="164">
        <f t="shared" si="124"/>
        <v>0</v>
      </c>
      <c r="T310" s="164">
        <f t="shared" si="124"/>
        <v>0</v>
      </c>
      <c r="U310" s="164">
        <f t="shared" si="124"/>
        <v>0</v>
      </c>
      <c r="V310" s="164">
        <f t="shared" si="124"/>
        <v>0</v>
      </c>
      <c r="W310" s="164">
        <f t="shared" si="124"/>
        <v>0</v>
      </c>
      <c r="X310" s="164">
        <f t="shared" si="124"/>
        <v>0</v>
      </c>
      <c r="Y310" s="164">
        <f t="shared" si="124"/>
        <v>0</v>
      </c>
      <c r="Z310" s="164">
        <f t="shared" si="124"/>
        <v>0</v>
      </c>
      <c r="AA310" s="164">
        <f t="shared" si="124"/>
        <v>0</v>
      </c>
      <c r="AB310" s="164">
        <f t="shared" si="124"/>
        <v>0</v>
      </c>
      <c r="AC310" s="164">
        <f t="shared" si="124"/>
        <v>0</v>
      </c>
      <c r="AD310" s="164">
        <f t="shared" si="124"/>
        <v>0</v>
      </c>
      <c r="AE310" s="164">
        <f t="shared" si="124"/>
        <v>0</v>
      </c>
      <c r="AF310" s="164">
        <f t="shared" si="124"/>
        <v>0</v>
      </c>
      <c r="AG310" s="164">
        <f t="shared" si="124"/>
        <v>0</v>
      </c>
      <c r="AH310" s="164">
        <f t="shared" si="124"/>
        <v>0</v>
      </c>
      <c r="AI310" s="164">
        <f t="shared" si="124"/>
        <v>0</v>
      </c>
      <c r="AJ310" s="164">
        <f t="shared" si="124"/>
        <v>0</v>
      </c>
      <c r="AK310" s="164">
        <f t="shared" si="124"/>
        <v>0</v>
      </c>
      <c r="AL310" s="164">
        <f t="shared" si="124"/>
        <v>0</v>
      </c>
      <c r="AM310" s="164">
        <f t="shared" si="124"/>
        <v>0</v>
      </c>
      <c r="AN310" s="164">
        <f t="shared" si="124"/>
        <v>0</v>
      </c>
      <c r="AO310" s="164">
        <f t="shared" si="124"/>
        <v>0</v>
      </c>
      <c r="AP310" s="164">
        <f t="shared" si="124"/>
        <v>0</v>
      </c>
    </row>
    <row r="311" spans="1:42" x14ac:dyDescent="0.2">
      <c r="A311" s="89" t="s">
        <v>270</v>
      </c>
      <c r="B311" s="4">
        <f t="array" ref="B311:AP311">Inputs!C213:AQ213</f>
        <v>0</v>
      </c>
      <c r="C311" s="163">
        <v>0</v>
      </c>
      <c r="D311" s="163">
        <v>0</v>
      </c>
      <c r="E311" s="163">
        <v>0</v>
      </c>
      <c r="F311" s="163">
        <v>0</v>
      </c>
      <c r="G311" s="163">
        <v>0</v>
      </c>
      <c r="H311" s="163">
        <v>0</v>
      </c>
      <c r="I311" s="163">
        <v>0</v>
      </c>
      <c r="J311" s="163">
        <v>0</v>
      </c>
      <c r="K311" s="163">
        <v>0</v>
      </c>
      <c r="L311" s="163">
        <v>0</v>
      </c>
      <c r="M311" s="163">
        <v>0</v>
      </c>
      <c r="N311" s="163">
        <v>0</v>
      </c>
      <c r="O311" s="163">
        <v>0</v>
      </c>
      <c r="P311" s="163">
        <v>0</v>
      </c>
      <c r="Q311" s="163">
        <v>0</v>
      </c>
      <c r="R311" s="163">
        <v>0</v>
      </c>
      <c r="S311" s="163">
        <v>0</v>
      </c>
      <c r="T311" s="163">
        <v>0</v>
      </c>
      <c r="U311" s="163">
        <v>0</v>
      </c>
      <c r="V311" s="163">
        <v>0</v>
      </c>
      <c r="W311" s="163">
        <v>0</v>
      </c>
      <c r="X311" s="163">
        <v>0</v>
      </c>
      <c r="Y311" s="163">
        <v>0</v>
      </c>
      <c r="Z311" s="163">
        <v>0</v>
      </c>
      <c r="AA311" s="163">
        <v>0</v>
      </c>
      <c r="AB311" s="163">
        <v>0</v>
      </c>
      <c r="AC311" s="163">
        <v>0</v>
      </c>
      <c r="AD311" s="163">
        <v>0</v>
      </c>
      <c r="AE311" s="163">
        <v>0</v>
      </c>
      <c r="AF311" s="163">
        <v>0</v>
      </c>
      <c r="AG311" s="163">
        <v>0</v>
      </c>
      <c r="AH311" s="163">
        <v>0</v>
      </c>
      <c r="AI311" s="163">
        <v>0</v>
      </c>
      <c r="AJ311" s="163">
        <v>0</v>
      </c>
      <c r="AK311" s="163">
        <v>0</v>
      </c>
      <c r="AL311" s="163">
        <v>0</v>
      </c>
      <c r="AM311" s="163">
        <v>0</v>
      </c>
      <c r="AN311" s="163">
        <v>0</v>
      </c>
      <c r="AO311" s="163">
        <v>0</v>
      </c>
      <c r="AP311" s="163">
        <v>0</v>
      </c>
    </row>
    <row r="312" spans="1:42" x14ac:dyDescent="0.2">
      <c r="A312" s="89" t="s">
        <v>82</v>
      </c>
      <c r="C312" s="164">
        <f>C310*-C311/100</f>
        <v>0</v>
      </c>
      <c r="D312" s="164">
        <f t="shared" ref="D312:AP312" si="125">D310*-D311/100</f>
        <v>0</v>
      </c>
      <c r="E312" s="164">
        <f t="shared" si="125"/>
        <v>0</v>
      </c>
      <c r="F312" s="164">
        <f t="shared" si="125"/>
        <v>0</v>
      </c>
      <c r="G312" s="164">
        <f t="shared" si="125"/>
        <v>0</v>
      </c>
      <c r="H312" s="164">
        <f t="shared" si="125"/>
        <v>0</v>
      </c>
      <c r="I312" s="164">
        <f t="shared" si="125"/>
        <v>0</v>
      </c>
      <c r="J312" s="164">
        <f t="shared" si="125"/>
        <v>0</v>
      </c>
      <c r="K312" s="164">
        <f t="shared" si="125"/>
        <v>0</v>
      </c>
      <c r="L312" s="164">
        <f t="shared" si="125"/>
        <v>0</v>
      </c>
      <c r="M312" s="164">
        <f t="shared" si="125"/>
        <v>0</v>
      </c>
      <c r="N312" s="164">
        <f t="shared" si="125"/>
        <v>0</v>
      </c>
      <c r="O312" s="164">
        <f t="shared" si="125"/>
        <v>0</v>
      </c>
      <c r="P312" s="164">
        <f t="shared" si="125"/>
        <v>0</v>
      </c>
      <c r="Q312" s="164">
        <f t="shared" si="125"/>
        <v>0</v>
      </c>
      <c r="R312" s="164">
        <f t="shared" si="125"/>
        <v>0</v>
      </c>
      <c r="S312" s="164">
        <f t="shared" si="125"/>
        <v>0</v>
      </c>
      <c r="T312" s="164">
        <f t="shared" si="125"/>
        <v>0</v>
      </c>
      <c r="U312" s="164">
        <f t="shared" si="125"/>
        <v>0</v>
      </c>
      <c r="V312" s="164">
        <f t="shared" si="125"/>
        <v>0</v>
      </c>
      <c r="W312" s="164">
        <f t="shared" si="125"/>
        <v>0</v>
      </c>
      <c r="X312" s="164">
        <f t="shared" si="125"/>
        <v>0</v>
      </c>
      <c r="Y312" s="164">
        <f t="shared" si="125"/>
        <v>0</v>
      </c>
      <c r="Z312" s="164">
        <f t="shared" si="125"/>
        <v>0</v>
      </c>
      <c r="AA312" s="164">
        <f t="shared" si="125"/>
        <v>0</v>
      </c>
      <c r="AB312" s="164">
        <f t="shared" si="125"/>
        <v>0</v>
      </c>
      <c r="AC312" s="164">
        <f t="shared" si="125"/>
        <v>0</v>
      </c>
      <c r="AD312" s="164">
        <f t="shared" si="125"/>
        <v>0</v>
      </c>
      <c r="AE312" s="164">
        <f t="shared" si="125"/>
        <v>0</v>
      </c>
      <c r="AF312" s="164">
        <f t="shared" si="125"/>
        <v>0</v>
      </c>
      <c r="AG312" s="164">
        <f t="shared" si="125"/>
        <v>0</v>
      </c>
      <c r="AH312" s="164">
        <f t="shared" si="125"/>
        <v>0</v>
      </c>
      <c r="AI312" s="164">
        <f t="shared" si="125"/>
        <v>0</v>
      </c>
      <c r="AJ312" s="164">
        <f t="shared" si="125"/>
        <v>0</v>
      </c>
      <c r="AK312" s="164">
        <f t="shared" si="125"/>
        <v>0</v>
      </c>
      <c r="AL312" s="164">
        <f t="shared" si="125"/>
        <v>0</v>
      </c>
      <c r="AM312" s="164">
        <f t="shared" si="125"/>
        <v>0</v>
      </c>
      <c r="AN312" s="164">
        <f t="shared" si="125"/>
        <v>0</v>
      </c>
      <c r="AO312" s="164">
        <f t="shared" si="125"/>
        <v>0</v>
      </c>
      <c r="AP312" s="164">
        <f t="shared" si="125"/>
        <v>0</v>
      </c>
    </row>
    <row r="313" spans="1:42" x14ac:dyDescent="0.2">
      <c r="A313" s="21"/>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row>
    <row r="314" spans="1:42" x14ac:dyDescent="0.2">
      <c r="A314" s="83" t="s">
        <v>96</v>
      </c>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row>
    <row r="315" spans="1:42" x14ac:dyDescent="0.2">
      <c r="A315" s="20" t="s">
        <v>97</v>
      </c>
    </row>
    <row r="316" spans="1:42" x14ac:dyDescent="0.2">
      <c r="A316" s="4" t="s">
        <v>226</v>
      </c>
      <c r="G316" s="322" t="s">
        <v>65</v>
      </c>
      <c r="H316" s="323"/>
      <c r="I316" s="323"/>
      <c r="J316" s="324"/>
      <c r="K316" s="325" t="s">
        <v>66</v>
      </c>
      <c r="L316" s="326"/>
    </row>
    <row r="317" spans="1:42" ht="51" x14ac:dyDescent="0.2">
      <c r="B317" s="14" t="s">
        <v>55</v>
      </c>
      <c r="C317" s="14" t="s">
        <v>51</v>
      </c>
      <c r="D317" s="14" t="s">
        <v>53</v>
      </c>
      <c r="E317" s="23" t="s">
        <v>54</v>
      </c>
      <c r="F317" s="14" t="s">
        <v>56</v>
      </c>
      <c r="G317" s="14" t="s">
        <v>60</v>
      </c>
      <c r="H317" s="14" t="s">
        <v>62</v>
      </c>
      <c r="I317" s="51" t="s">
        <v>61</v>
      </c>
      <c r="J317" s="14" t="s">
        <v>63</v>
      </c>
      <c r="K317" s="14" t="s">
        <v>61</v>
      </c>
      <c r="L317" s="143" t="s">
        <v>63</v>
      </c>
      <c r="M317" s="24" t="s">
        <v>67</v>
      </c>
      <c r="N317" s="24" t="s">
        <v>68</v>
      </c>
      <c r="O317" s="14" t="s">
        <v>57</v>
      </c>
      <c r="P317" s="142" t="s">
        <v>88</v>
      </c>
      <c r="Q317" s="14" t="s">
        <v>89</v>
      </c>
    </row>
    <row r="318" spans="1:42" x14ac:dyDescent="0.2">
      <c r="A318" s="21" t="str">
        <f>Inputs!B140</f>
        <v>5-yr MACRS</v>
      </c>
      <c r="B318" s="214">
        <f>IF(Inputs!$C$148=0,0,depr_alloc_macrs_5_percent*100/Inputs!$C$148)</f>
        <v>0</v>
      </c>
      <c r="C318" s="122">
        <f>-$B$109*depr_alloc_macrs_5_percent/100</f>
        <v>0</v>
      </c>
      <c r="D318" s="122">
        <f t="shared" ref="D318:E324" si="126">$B318/100*D$325</f>
        <v>0</v>
      </c>
      <c r="E318" s="122">
        <f t="shared" si="126"/>
        <v>0</v>
      </c>
      <c r="F318" s="124">
        <f>C318-D318-E318</f>
        <v>0</v>
      </c>
      <c r="G318" s="125">
        <f>IF(depr_itc_sta_macrs_5="Yes",F318,0)</f>
        <v>0</v>
      </c>
      <c r="H318" s="132">
        <f t="shared" ref="H318:H324" si="127">IF($G$325=0,0,G318/$G$325)*100</f>
        <v>0</v>
      </c>
      <c r="I318" s="128">
        <f t="shared" ref="I318:I324" si="128">$I$325*H318/100</f>
        <v>0</v>
      </c>
      <c r="J318" s="129">
        <f>I318*0.5</f>
        <v>0</v>
      </c>
      <c r="K318" s="126">
        <f t="shared" ref="K318:K324" si="129">H318/100*$K$325</f>
        <v>0</v>
      </c>
      <c r="L318" s="129">
        <f>K318*0.5</f>
        <v>0</v>
      </c>
      <c r="M318" s="122">
        <f t="shared" ref="M318:M322" si="130">IF(itc_sta_amount_deprbas_sta="Yes",L318,0)+IF(itc_sta_percent_deprbas_sta="Yes",J318,0)</f>
        <v>0</v>
      </c>
      <c r="N318" s="122">
        <f t="shared" ref="N318:N323" si="131">IF(itc_fed_amount_deprbas_sta="Yes",L454,0)+IF(itc_fed_percent_deprbas_sta="Yes",J454,0)</f>
        <v>0</v>
      </c>
      <c r="O318" s="130">
        <f t="shared" ref="O318:O322" si="132">F318-M318-N318</f>
        <v>0</v>
      </c>
      <c r="P318" s="122">
        <f>IF(depr_bonus_sta_macrs_5="Yes",O318*depr_bonus_sta/100,0)</f>
        <v>0</v>
      </c>
      <c r="Q318" s="124">
        <f>O318-P318</f>
        <v>0</v>
      </c>
    </row>
    <row r="319" spans="1:42" x14ac:dyDescent="0.2">
      <c r="A319" s="21" t="str">
        <f>Inputs!B141</f>
        <v>15-yr MACRS</v>
      </c>
      <c r="B319" s="214">
        <f>IF(Inputs!$C$148=0,0,depr_alloc_macrs_15_percent*100/Inputs!$C$148)</f>
        <v>0</v>
      </c>
      <c r="C319" s="122">
        <f>-$B$109*depr_alloc_macrs_15_percent/100</f>
        <v>0</v>
      </c>
      <c r="D319" s="122">
        <f t="shared" si="126"/>
        <v>0</v>
      </c>
      <c r="E319" s="122">
        <f t="shared" si="126"/>
        <v>0</v>
      </c>
      <c r="F319" s="124">
        <f t="shared" ref="F319:F323" si="133">C319-D319-E319</f>
        <v>0</v>
      </c>
      <c r="G319" s="126">
        <f>IF(depr_itc_sta_macrs_15="Yes",F319,0)</f>
        <v>0</v>
      </c>
      <c r="H319" s="133">
        <f t="shared" si="127"/>
        <v>0</v>
      </c>
      <c r="I319" s="122">
        <f t="shared" si="128"/>
        <v>0</v>
      </c>
      <c r="J319" s="131">
        <f t="shared" ref="J319:J324" si="134">I319*0.5</f>
        <v>0</v>
      </c>
      <c r="K319" s="126">
        <f t="shared" si="129"/>
        <v>0</v>
      </c>
      <c r="L319" s="131">
        <f t="shared" ref="L319:L324" si="135">K319*0.5</f>
        <v>0</v>
      </c>
      <c r="M319" s="122">
        <f t="shared" si="130"/>
        <v>0</v>
      </c>
      <c r="N319" s="122">
        <f t="shared" si="131"/>
        <v>0</v>
      </c>
      <c r="O319" s="124">
        <f t="shared" si="132"/>
        <v>0</v>
      </c>
      <c r="P319" s="122">
        <f>IF(depr_bonus_sta_macrs_15="Yes",O319*depr_bonus_sta/100,0)</f>
        <v>0</v>
      </c>
      <c r="Q319" s="124">
        <f t="shared" ref="Q319:Q322" si="136">O319-P319</f>
        <v>0</v>
      </c>
    </row>
    <row r="320" spans="1:42" x14ac:dyDescent="0.2">
      <c r="A320" s="21" t="str">
        <f>Inputs!B142</f>
        <v>5-yr SL</v>
      </c>
      <c r="B320" s="214">
        <f>IF(Inputs!$C$148=0,0,depr_alloc_sl_5_percent*100/Inputs!$C$148)</f>
        <v>0</v>
      </c>
      <c r="C320" s="122">
        <f>-$B$109*depr_alloc_sl_5_percent/100</f>
        <v>0</v>
      </c>
      <c r="D320" s="122">
        <f t="shared" si="126"/>
        <v>0</v>
      </c>
      <c r="E320" s="122">
        <f t="shared" si="126"/>
        <v>0</v>
      </c>
      <c r="F320" s="124">
        <f t="shared" si="133"/>
        <v>0</v>
      </c>
      <c r="G320" s="126">
        <f>IF(depr_itc_sta_sl_5="Yes",F320,0)</f>
        <v>0</v>
      </c>
      <c r="H320" s="133">
        <f t="shared" si="127"/>
        <v>0</v>
      </c>
      <c r="I320" s="122">
        <f t="shared" si="128"/>
        <v>0</v>
      </c>
      <c r="J320" s="131">
        <f t="shared" si="134"/>
        <v>0</v>
      </c>
      <c r="K320" s="126">
        <f t="shared" si="129"/>
        <v>0</v>
      </c>
      <c r="L320" s="131">
        <f t="shared" si="135"/>
        <v>0</v>
      </c>
      <c r="M320" s="122">
        <f t="shared" si="130"/>
        <v>0</v>
      </c>
      <c r="N320" s="122">
        <f t="shared" si="131"/>
        <v>0</v>
      </c>
      <c r="O320" s="124">
        <f t="shared" si="132"/>
        <v>0</v>
      </c>
      <c r="P320" s="122">
        <f>IF(depr_bonus_sta_sl_5="Yes",O320*depr_bonus_sta/100,0)</f>
        <v>0</v>
      </c>
      <c r="Q320" s="124">
        <f t="shared" si="136"/>
        <v>0</v>
      </c>
    </row>
    <row r="321" spans="1:17" x14ac:dyDescent="0.2">
      <c r="A321" s="21" t="str">
        <f>Inputs!B143</f>
        <v>15-yr SL</v>
      </c>
      <c r="B321" s="214">
        <f>IF(Inputs!$C$148=0,0,depr_alloc_sl_15_percent*100/Inputs!$C$148)</f>
        <v>0</v>
      </c>
      <c r="C321" s="122">
        <f>-$B$109*depr_alloc_sl_15_percent/100</f>
        <v>0</v>
      </c>
      <c r="D321" s="122">
        <f t="shared" si="126"/>
        <v>0</v>
      </c>
      <c r="E321" s="122">
        <f t="shared" si="126"/>
        <v>0</v>
      </c>
      <c r="F321" s="124">
        <f t="shared" si="133"/>
        <v>0</v>
      </c>
      <c r="G321" s="126">
        <f>IF(depr_itc_sta_sl_15="Yes",F321,0)</f>
        <v>0</v>
      </c>
      <c r="H321" s="133">
        <f t="shared" si="127"/>
        <v>0</v>
      </c>
      <c r="I321" s="122">
        <f t="shared" si="128"/>
        <v>0</v>
      </c>
      <c r="J321" s="131">
        <f t="shared" si="134"/>
        <v>0</v>
      </c>
      <c r="K321" s="126">
        <f t="shared" si="129"/>
        <v>0</v>
      </c>
      <c r="L321" s="131">
        <f t="shared" si="135"/>
        <v>0</v>
      </c>
      <c r="M321" s="122">
        <f t="shared" si="130"/>
        <v>0</v>
      </c>
      <c r="N321" s="122">
        <f t="shared" si="131"/>
        <v>0</v>
      </c>
      <c r="O321" s="124">
        <f t="shared" si="132"/>
        <v>0</v>
      </c>
      <c r="P321" s="122">
        <f>IF(depr_bonus_sta_sl_15="Yes",O321*depr_bonus_sta/100,0)</f>
        <v>0</v>
      </c>
      <c r="Q321" s="124">
        <f t="shared" si="136"/>
        <v>0</v>
      </c>
    </row>
    <row r="322" spans="1:17" x14ac:dyDescent="0.2">
      <c r="A322" s="21" t="str">
        <f>Inputs!B144</f>
        <v>20-yr SL</v>
      </c>
      <c r="B322" s="214">
        <f>IF(Inputs!$C$148=0,0,depr_alloc_sl_20_percent*100/Inputs!$C$148)</f>
        <v>0</v>
      </c>
      <c r="C322" s="122">
        <f>-$B$109*depr_alloc_sl_20_percent/100</f>
        <v>0</v>
      </c>
      <c r="D322" s="122">
        <f t="shared" si="126"/>
        <v>0</v>
      </c>
      <c r="E322" s="122">
        <f t="shared" si="126"/>
        <v>0</v>
      </c>
      <c r="F322" s="124">
        <f t="shared" si="133"/>
        <v>0</v>
      </c>
      <c r="G322" s="126">
        <f>IF(depr_itc_sta_sl_20="Yes",F322,0)</f>
        <v>0</v>
      </c>
      <c r="H322" s="133">
        <f t="shared" si="127"/>
        <v>0</v>
      </c>
      <c r="I322" s="122">
        <f t="shared" si="128"/>
        <v>0</v>
      </c>
      <c r="J322" s="131">
        <f t="shared" si="134"/>
        <v>0</v>
      </c>
      <c r="K322" s="126">
        <f t="shared" si="129"/>
        <v>0</v>
      </c>
      <c r="L322" s="131">
        <f t="shared" si="135"/>
        <v>0</v>
      </c>
      <c r="M322" s="122">
        <f t="shared" si="130"/>
        <v>0</v>
      </c>
      <c r="N322" s="122">
        <f t="shared" si="131"/>
        <v>0</v>
      </c>
      <c r="O322" s="124">
        <f t="shared" si="132"/>
        <v>0</v>
      </c>
      <c r="P322" s="122">
        <f>IF(depr_bonus_sta_sl_20="Yes",O322*depr_bonus_sta/100,0)</f>
        <v>0</v>
      </c>
      <c r="Q322" s="124">
        <f t="shared" si="136"/>
        <v>0</v>
      </c>
    </row>
    <row r="323" spans="1:17" x14ac:dyDescent="0.2">
      <c r="A323" s="21" t="str">
        <f>Inputs!B145</f>
        <v>39-yr SL</v>
      </c>
      <c r="B323" s="279">
        <f>IF(Inputs!$C$148=0,0,depr_alloc_sl_39_percent*100/Inputs!$C$148)</f>
        <v>0</v>
      </c>
      <c r="C323" s="122">
        <f>-$B$109*depr_alloc_sl_39_percent/100</f>
        <v>0</v>
      </c>
      <c r="D323" s="122">
        <f t="shared" si="126"/>
        <v>0</v>
      </c>
      <c r="E323" s="122">
        <f t="shared" si="126"/>
        <v>0</v>
      </c>
      <c r="F323" s="124">
        <f t="shared" si="133"/>
        <v>0</v>
      </c>
      <c r="G323" s="126">
        <f>IF(depr_itc_sta_sl_39="Yes",F323,0)</f>
        <v>0</v>
      </c>
      <c r="H323" s="133">
        <f t="shared" si="127"/>
        <v>0</v>
      </c>
      <c r="I323" s="122">
        <f t="shared" si="128"/>
        <v>0</v>
      </c>
      <c r="J323" s="131">
        <f t="shared" si="134"/>
        <v>0</v>
      </c>
      <c r="K323" s="126">
        <f t="shared" si="129"/>
        <v>0</v>
      </c>
      <c r="L323" s="131">
        <f t="shared" si="135"/>
        <v>0</v>
      </c>
      <c r="M323" s="126">
        <f>IF(itc_sta_amount_deprbas_sta="Yes",L323,0)+IF(itc_sta_percent_deprbas_sta="Yes",J323,0)</f>
        <v>0</v>
      </c>
      <c r="N323" s="122">
        <f t="shared" si="131"/>
        <v>0</v>
      </c>
      <c r="O323" s="124">
        <f>F323-M323-N323</f>
        <v>0</v>
      </c>
      <c r="P323" s="122">
        <f>IF(depr_bonus_sta_sl_39="Yes",O323*depr_bonus_sta/100,0)</f>
        <v>0</v>
      </c>
      <c r="Q323" s="124">
        <f>O323-P323</f>
        <v>0</v>
      </c>
    </row>
    <row r="324" spans="1:17" x14ac:dyDescent="0.2">
      <c r="A324" s="21" t="s">
        <v>307</v>
      </c>
      <c r="B324" s="215">
        <f>IF(Inputs!$C$148=0,0,depr_alloc_custom_percent*100/Inputs!$C$148)</f>
        <v>0</v>
      </c>
      <c r="C324" s="122">
        <f>-$B$109*depr_alloc_custom_percent/100</f>
        <v>0</v>
      </c>
      <c r="D324" s="122">
        <f t="shared" si="126"/>
        <v>0</v>
      </c>
      <c r="E324" s="122">
        <f t="shared" si="126"/>
        <v>0</v>
      </c>
      <c r="F324" s="124">
        <f>C324-D324-E324</f>
        <v>0</v>
      </c>
      <c r="G324" s="126">
        <f>IF(depr_itc_sta_custom="Yes",F323,0)</f>
        <v>0</v>
      </c>
      <c r="H324" s="133">
        <f t="shared" si="127"/>
        <v>0</v>
      </c>
      <c r="I324" s="122">
        <f t="shared" si="128"/>
        <v>0</v>
      </c>
      <c r="J324" s="131">
        <f t="shared" si="134"/>
        <v>0</v>
      </c>
      <c r="K324" s="126">
        <f t="shared" si="129"/>
        <v>0</v>
      </c>
      <c r="L324" s="122">
        <f t="shared" si="135"/>
        <v>0</v>
      </c>
      <c r="M324" s="126">
        <f>IF(itc_sta_amount_deprbas_sta="Yes",L324,0)+IF(itc_sta_percent_deprbas_sta="Yes",J324,0)</f>
        <v>0</v>
      </c>
      <c r="N324" s="131">
        <f>IF(itc_fed_amount_deprbas_sta="Yes",L460,0)+IF(itc_fed_percent_deprbas_sta="Yes",J460,0)</f>
        <v>0</v>
      </c>
      <c r="O324" s="127">
        <f>F324-M324-N324</f>
        <v>0</v>
      </c>
      <c r="P324" s="122">
        <f>IF(depr_bonus_sta_custom="Yes",O324*depr_bonus_sta/100,0)</f>
        <v>0</v>
      </c>
      <c r="Q324" s="127">
        <f>O324-P324</f>
        <v>0</v>
      </c>
    </row>
    <row r="325" spans="1:17" x14ac:dyDescent="0.2">
      <c r="A325" s="21" t="s">
        <v>12</v>
      </c>
      <c r="B325" s="215">
        <f>SUM(B318:B324)</f>
        <v>0</v>
      </c>
      <c r="C325" s="140">
        <f>SUM(C318:C324)</f>
        <v>0</v>
      </c>
      <c r="D325" s="140">
        <f>B334+B340</f>
        <v>0</v>
      </c>
      <c r="E325" s="140">
        <f>B346</f>
        <v>0</v>
      </c>
      <c r="F325" s="183">
        <f>SUM(F318:F324)</f>
        <v>0</v>
      </c>
      <c r="G325" s="138">
        <f>SUM(G318:G324)</f>
        <v>0</v>
      </c>
      <c r="H325" s="134">
        <f>SUM(H318:H324)</f>
        <v>0</v>
      </c>
      <c r="I325" s="140">
        <f>SUM(C594:AP594)</f>
        <v>0</v>
      </c>
      <c r="J325" s="140">
        <f>SUM(J318:J324)</f>
        <v>0</v>
      </c>
      <c r="K325" s="138">
        <f>SUM(C591:AP591)</f>
        <v>0</v>
      </c>
      <c r="L325" s="141">
        <f t="shared" ref="L325:Q325" si="137">SUM(L318:L324)</f>
        <v>0</v>
      </c>
      <c r="M325" s="138">
        <f t="shared" si="137"/>
        <v>0</v>
      </c>
      <c r="N325" s="141">
        <f t="shared" si="137"/>
        <v>0</v>
      </c>
      <c r="O325" s="127">
        <f t="shared" si="137"/>
        <v>0</v>
      </c>
      <c r="P325" s="183">
        <f t="shared" si="137"/>
        <v>0</v>
      </c>
      <c r="Q325" s="127">
        <f t="shared" si="137"/>
        <v>0</v>
      </c>
    </row>
    <row r="327" spans="1:17" x14ac:dyDescent="0.2">
      <c r="A327" s="4" t="s">
        <v>64</v>
      </c>
    </row>
    <row r="328" spans="1:17" x14ac:dyDescent="0.2">
      <c r="A328" s="89" t="str">
        <f>A616</f>
        <v>Investment Based Incentive (IBI)</v>
      </c>
    </row>
    <row r="329" spans="1:17" x14ac:dyDescent="0.2">
      <c r="A329" s="21" t="str">
        <f t="shared" ref="A329:A340" si="138">A617</f>
        <v>As fixed amount</v>
      </c>
    </row>
    <row r="330" spans="1:17" x14ac:dyDescent="0.2">
      <c r="A330" s="90" t="str">
        <f t="shared" si="138"/>
        <v>Federal ($)</v>
      </c>
      <c r="B330" s="161">
        <f>IF(ibi_fed_amount_deprbas_sta="Yes",ibi_fed_amount,0)</f>
        <v>0</v>
      </c>
    </row>
    <row r="331" spans="1:17" x14ac:dyDescent="0.2">
      <c r="A331" s="90" t="str">
        <f t="shared" si="138"/>
        <v>State ($)</v>
      </c>
      <c r="B331" s="161">
        <f>IF(ibi_sta_amount_deprbas_sta="Yes",ibi_sta_amount,0)</f>
        <v>0</v>
      </c>
    </row>
    <row r="332" spans="1:17" x14ac:dyDescent="0.2">
      <c r="A332" s="90" t="str">
        <f t="shared" si="138"/>
        <v>Utility ($)</v>
      </c>
      <c r="B332" s="161">
        <f>IF(ibi_uti_amount_deprbas_sta="Yes",ibi_uti_amount,0)</f>
        <v>0</v>
      </c>
    </row>
    <row r="333" spans="1:17" x14ac:dyDescent="0.2">
      <c r="A333" s="90" t="str">
        <f t="shared" si="138"/>
        <v>Other ($)</v>
      </c>
      <c r="B333" s="162">
        <f>IF(ibi_oth_amount_deprbas_sta="Yes",ibi_oth_amount,0)</f>
        <v>0</v>
      </c>
    </row>
    <row r="334" spans="1:17" x14ac:dyDescent="0.2">
      <c r="A334" s="90" t="str">
        <f t="shared" si="138"/>
        <v>Total</v>
      </c>
      <c r="B334" s="161">
        <f>SUM(B330:B333)</f>
        <v>0</v>
      </c>
    </row>
    <row r="335" spans="1:17" x14ac:dyDescent="0.2">
      <c r="A335" s="21" t="str">
        <f t="shared" si="138"/>
        <v>As percentage</v>
      </c>
    </row>
    <row r="336" spans="1:17" x14ac:dyDescent="0.2">
      <c r="A336" s="90" t="str">
        <f t="shared" si="138"/>
        <v>Federal (% of total installed cost)</v>
      </c>
      <c r="B336" s="161">
        <f>IF(ibi_fed_percent_deprbas_sta="Yes",C624,0)</f>
        <v>0</v>
      </c>
    </row>
    <row r="337" spans="1:42" x14ac:dyDescent="0.2">
      <c r="A337" s="90" t="str">
        <f>A625</f>
        <v>State (% of total installed cost)</v>
      </c>
      <c r="B337" s="161">
        <f>IF(ibi_sta_percent_deprbas_sta="Yes",C625,0)</f>
        <v>0</v>
      </c>
    </row>
    <row r="338" spans="1:42" x14ac:dyDescent="0.2">
      <c r="A338" s="90" t="str">
        <f t="shared" si="138"/>
        <v>Utility (% of total installed cost)</v>
      </c>
      <c r="B338" s="161">
        <f>IF(ibi_uti_percent_deprbas_sta="Yes",C626,0)</f>
        <v>0</v>
      </c>
    </row>
    <row r="339" spans="1:42" x14ac:dyDescent="0.2">
      <c r="A339" s="90" t="str">
        <f t="shared" si="138"/>
        <v>Other (% of total installed cost)</v>
      </c>
      <c r="B339" s="162">
        <f>IF(ibi_oth_percent_deprbas_sta="Yes",C627,0)</f>
        <v>0</v>
      </c>
    </row>
    <row r="340" spans="1:42" x14ac:dyDescent="0.2">
      <c r="A340" s="90" t="str">
        <f t="shared" si="138"/>
        <v>Total</v>
      </c>
      <c r="B340" s="161">
        <f>SUM(B336:B339)</f>
        <v>0</v>
      </c>
    </row>
    <row r="341" spans="1:42" x14ac:dyDescent="0.2">
      <c r="A341" s="89" t="str">
        <f t="shared" ref="A341:A346" si="139">A630</f>
        <v>Capacity Based Incentive (CBI)</v>
      </c>
    </row>
    <row r="342" spans="1:42" x14ac:dyDescent="0.2">
      <c r="A342" s="21" t="str">
        <f t="shared" si="139"/>
        <v>Federal ($/W)</v>
      </c>
      <c r="B342" s="161">
        <f>IF(cbi_fed_deprbas_sta="Yes",C631,0)</f>
        <v>0</v>
      </c>
    </row>
    <row r="343" spans="1:42" x14ac:dyDescent="0.2">
      <c r="A343" s="21" t="str">
        <f t="shared" si="139"/>
        <v>State ($/W)</v>
      </c>
      <c r="B343" s="161">
        <f>IF(cbi_sta_deprbas_sta="Yes",C632,0)</f>
        <v>0</v>
      </c>
    </row>
    <row r="344" spans="1:42" x14ac:dyDescent="0.2">
      <c r="A344" s="21" t="str">
        <f t="shared" si="139"/>
        <v>Utility ($/W)</v>
      </c>
      <c r="B344" s="161">
        <f>IF(cbi_uti_deprbas_sta="Yes",C633,0)</f>
        <v>0</v>
      </c>
    </row>
    <row r="345" spans="1:42" x14ac:dyDescent="0.2">
      <c r="A345" s="21" t="str">
        <f t="shared" si="139"/>
        <v>Other ($/W)</v>
      </c>
      <c r="B345" s="161">
        <f>IF(cbi_oth_deprbas_sta="Yes",C634,0)</f>
        <v>0</v>
      </c>
    </row>
    <row r="346" spans="1:42" x14ac:dyDescent="0.2">
      <c r="A346" s="21" t="str">
        <f t="shared" si="139"/>
        <v>Total</v>
      </c>
      <c r="B346" s="164">
        <f>SUM(B342:B345)</f>
        <v>0</v>
      </c>
    </row>
    <row r="347" spans="1:42" x14ac:dyDescent="0.2">
      <c r="A347" s="89" t="s">
        <v>52</v>
      </c>
      <c r="B347" s="161">
        <f>B334+B340+B346</f>
        <v>0</v>
      </c>
    </row>
    <row r="349" spans="1:42" x14ac:dyDescent="0.2">
      <c r="A349" s="4" t="s">
        <v>83</v>
      </c>
    </row>
    <row r="350" spans="1:42" x14ac:dyDescent="0.2">
      <c r="A350" s="21" t="s">
        <v>58</v>
      </c>
    </row>
    <row r="351" spans="1:42" x14ac:dyDescent="0.2">
      <c r="A351" s="22" t="str">
        <f t="shared" ref="A351:A356" si="140">A318</f>
        <v>5-yr MACRS</v>
      </c>
      <c r="B351" s="169">
        <f t="array" ref="B351">SUM(IF(ISNUMBER(C351:AP351),C351:AP351))</f>
        <v>0</v>
      </c>
      <c r="C351" s="170" t="e">
        <f>LOOKUP(C$2,'Depreciation Schedules'!$A$3:$A$42,'Depreciation Schedules'!$B$3:$B$42)</f>
        <v>#N/A</v>
      </c>
      <c r="D351" s="170" t="e">
        <f>LOOKUP(D$2,'Depreciation Schedules'!$A$3:$A$42,'Depreciation Schedules'!$B$3:$B$42)</f>
        <v>#N/A</v>
      </c>
      <c r="E351" s="170" t="e">
        <f>LOOKUP(E$2,'Depreciation Schedules'!$A$3:$A$42,'Depreciation Schedules'!$B$3:$B$42)</f>
        <v>#N/A</v>
      </c>
      <c r="F351" s="170" t="e">
        <f>LOOKUP(F$2,'Depreciation Schedules'!$A$3:$A$42,'Depreciation Schedules'!$B$3:$B$42)</f>
        <v>#N/A</v>
      </c>
      <c r="G351" s="170" t="e">
        <f>LOOKUP(G$2,'Depreciation Schedules'!$A$3:$A$42,'Depreciation Schedules'!$B$3:$B$42)</f>
        <v>#N/A</v>
      </c>
      <c r="H351" s="170" t="e">
        <f>LOOKUP(H$2,'Depreciation Schedules'!$A$3:$A$42,'Depreciation Schedules'!$B$3:$B$42)</f>
        <v>#N/A</v>
      </c>
      <c r="I351" s="170" t="e">
        <f>LOOKUP(I$2,'Depreciation Schedules'!$A$3:$A$42,'Depreciation Schedules'!$B$3:$B$42)</f>
        <v>#N/A</v>
      </c>
      <c r="J351" s="170" t="e">
        <f>LOOKUP(J$2,'Depreciation Schedules'!$A$3:$A$42,'Depreciation Schedules'!$B$3:$B$42)</f>
        <v>#N/A</v>
      </c>
      <c r="K351" s="170" t="e">
        <f>LOOKUP(K$2,'Depreciation Schedules'!$A$3:$A$42,'Depreciation Schedules'!$B$3:$B$42)</f>
        <v>#N/A</v>
      </c>
      <c r="L351" s="170" t="e">
        <f>LOOKUP(L$2,'Depreciation Schedules'!$A$3:$A$42,'Depreciation Schedules'!$B$3:$B$42)</f>
        <v>#N/A</v>
      </c>
      <c r="M351" s="170" t="e">
        <f>LOOKUP(M$2,'Depreciation Schedules'!$A$3:$A$42,'Depreciation Schedules'!$B$3:$B$42)</f>
        <v>#N/A</v>
      </c>
      <c r="N351" s="170" t="e">
        <f>LOOKUP(N$2,'Depreciation Schedules'!$A$3:$A$42,'Depreciation Schedules'!$B$3:$B$42)</f>
        <v>#N/A</v>
      </c>
      <c r="O351" s="170" t="e">
        <f>LOOKUP(O$2,'Depreciation Schedules'!$A$3:$A$42,'Depreciation Schedules'!$B$3:$B$42)</f>
        <v>#N/A</v>
      </c>
      <c r="P351" s="170" t="e">
        <f>LOOKUP(P$2,'Depreciation Schedules'!$A$3:$A$42,'Depreciation Schedules'!$B$3:$B$42)</f>
        <v>#N/A</v>
      </c>
      <c r="Q351" s="170" t="e">
        <f>LOOKUP(Q$2,'Depreciation Schedules'!$A$3:$A$42,'Depreciation Schedules'!$B$3:$B$42)</f>
        <v>#N/A</v>
      </c>
      <c r="R351" s="170" t="e">
        <f>LOOKUP(R$2,'Depreciation Schedules'!$A$3:$A$42,'Depreciation Schedules'!$B$3:$B$42)</f>
        <v>#N/A</v>
      </c>
      <c r="S351" s="170" t="e">
        <f>LOOKUP(S$2,'Depreciation Schedules'!$A$3:$A$42,'Depreciation Schedules'!$B$3:$B$42)</f>
        <v>#N/A</v>
      </c>
      <c r="T351" s="170" t="e">
        <f>LOOKUP(T$2,'Depreciation Schedules'!$A$3:$A$42,'Depreciation Schedules'!$B$3:$B$42)</f>
        <v>#N/A</v>
      </c>
      <c r="U351" s="170" t="e">
        <f>LOOKUP(U$2,'Depreciation Schedules'!$A$3:$A$42,'Depreciation Schedules'!$B$3:$B$42)</f>
        <v>#N/A</v>
      </c>
      <c r="V351" s="170" t="e">
        <f>LOOKUP(V$2,'Depreciation Schedules'!$A$3:$A$42,'Depreciation Schedules'!$B$3:$B$42)</f>
        <v>#N/A</v>
      </c>
      <c r="W351" s="170" t="e">
        <f>LOOKUP(W$2,'Depreciation Schedules'!$A$3:$A$42,'Depreciation Schedules'!$B$3:$B$42)</f>
        <v>#N/A</v>
      </c>
      <c r="X351" s="170" t="e">
        <f>LOOKUP(X$2,'Depreciation Schedules'!$A$3:$A$42,'Depreciation Schedules'!$B$3:$B$42)</f>
        <v>#N/A</v>
      </c>
      <c r="Y351" s="170" t="e">
        <f>LOOKUP(Y$2,'Depreciation Schedules'!$A$3:$A$42,'Depreciation Schedules'!$B$3:$B$42)</f>
        <v>#N/A</v>
      </c>
      <c r="Z351" s="170" t="e">
        <f>LOOKUP(Z$2,'Depreciation Schedules'!$A$3:$A$42,'Depreciation Schedules'!$B$3:$B$42)</f>
        <v>#N/A</v>
      </c>
      <c r="AA351" s="170" t="e">
        <f>LOOKUP(AA$2,'Depreciation Schedules'!$A$3:$A$42,'Depreciation Schedules'!$B$3:$B$42)</f>
        <v>#N/A</v>
      </c>
      <c r="AB351" s="170" t="e">
        <f>LOOKUP(AB$2,'Depreciation Schedules'!$A$3:$A$42,'Depreciation Schedules'!$B$3:$B$42)</f>
        <v>#N/A</v>
      </c>
      <c r="AC351" s="170" t="e">
        <f>LOOKUP(AC$2,'Depreciation Schedules'!$A$3:$A$42,'Depreciation Schedules'!$B$3:$B$42)</f>
        <v>#N/A</v>
      </c>
      <c r="AD351" s="170" t="e">
        <f>LOOKUP(AD$2,'Depreciation Schedules'!$A$3:$A$42,'Depreciation Schedules'!$B$3:$B$42)</f>
        <v>#N/A</v>
      </c>
      <c r="AE351" s="170" t="e">
        <f>LOOKUP(AE$2,'Depreciation Schedules'!$A$3:$A$42,'Depreciation Schedules'!$B$3:$B$42)</f>
        <v>#N/A</v>
      </c>
      <c r="AF351" s="170" t="e">
        <f>LOOKUP(AF$2,'Depreciation Schedules'!$A$3:$A$42,'Depreciation Schedules'!$B$3:$B$42)</f>
        <v>#N/A</v>
      </c>
      <c r="AG351" s="170" t="e">
        <f>LOOKUP(AG$2,'Depreciation Schedules'!$A$3:$A$42,'Depreciation Schedules'!$B$3:$B$42)</f>
        <v>#N/A</v>
      </c>
      <c r="AH351" s="170" t="e">
        <f>LOOKUP(AH$2,'Depreciation Schedules'!$A$3:$A$42,'Depreciation Schedules'!$B$3:$B$42)</f>
        <v>#N/A</v>
      </c>
      <c r="AI351" s="170" t="e">
        <f>LOOKUP(AI$2,'Depreciation Schedules'!$A$3:$A$42,'Depreciation Schedules'!$B$3:$B$42)</f>
        <v>#N/A</v>
      </c>
      <c r="AJ351" s="170" t="e">
        <f>LOOKUP(AJ$2,'Depreciation Schedules'!$A$3:$A$42,'Depreciation Schedules'!$B$3:$B$42)</f>
        <v>#N/A</v>
      </c>
      <c r="AK351" s="170" t="e">
        <f>LOOKUP(AK$2,'Depreciation Schedules'!$A$3:$A$42,'Depreciation Schedules'!$B$3:$B$42)</f>
        <v>#N/A</v>
      </c>
      <c r="AL351" s="170" t="e">
        <f>LOOKUP(AL$2,'Depreciation Schedules'!$A$3:$A$42,'Depreciation Schedules'!$B$3:$B$42)</f>
        <v>#N/A</v>
      </c>
      <c r="AM351" s="170" t="e">
        <f>LOOKUP(AM$2,'Depreciation Schedules'!$A$3:$A$42,'Depreciation Schedules'!$B$3:$B$42)</f>
        <v>#N/A</v>
      </c>
      <c r="AN351" s="170" t="e">
        <f>LOOKUP(AN$2,'Depreciation Schedules'!$A$3:$A$42,'Depreciation Schedules'!$B$3:$B$42)</f>
        <v>#N/A</v>
      </c>
      <c r="AO351" s="170" t="e">
        <f>LOOKUP(AO$2,'Depreciation Schedules'!$A$3:$A$42,'Depreciation Schedules'!$B$3:$B$42)</f>
        <v>#N/A</v>
      </c>
      <c r="AP351" s="170" t="e">
        <f>LOOKUP(AP$2,'Depreciation Schedules'!$A$3:$A$42,'Depreciation Schedules'!$B$3:$B$42)</f>
        <v>#N/A</v>
      </c>
    </row>
    <row r="352" spans="1:42" x14ac:dyDescent="0.2">
      <c r="A352" s="22" t="str">
        <f t="shared" si="140"/>
        <v>15-yr MACRS</v>
      </c>
      <c r="B352" s="169">
        <f t="array" ref="B352">SUM(IF(ISNUMBER(C352:AP352),C352:AP352))</f>
        <v>0</v>
      </c>
      <c r="C352" s="170" t="e">
        <f>LOOKUP(C$2,'Depreciation Schedules'!$A$3:$A$42,'Depreciation Schedules'!$C$3:$C$42)</f>
        <v>#N/A</v>
      </c>
      <c r="D352" s="170" t="e">
        <f>LOOKUP(D$2,'Depreciation Schedules'!$A$3:$A$42,'Depreciation Schedules'!$C$3:$C$42)</f>
        <v>#N/A</v>
      </c>
      <c r="E352" s="170" t="e">
        <f>LOOKUP(E$2,'Depreciation Schedules'!$A$3:$A$42,'Depreciation Schedules'!$C$3:$C$42)</f>
        <v>#N/A</v>
      </c>
      <c r="F352" s="170" t="e">
        <f>LOOKUP(F$2,'Depreciation Schedules'!$A$3:$A$42,'Depreciation Schedules'!$C$3:$C$42)</f>
        <v>#N/A</v>
      </c>
      <c r="G352" s="170" t="e">
        <f>LOOKUP(G$2,'Depreciation Schedules'!$A$3:$A$42,'Depreciation Schedules'!$C$3:$C$42)</f>
        <v>#N/A</v>
      </c>
      <c r="H352" s="170" t="e">
        <f>LOOKUP(H$2,'Depreciation Schedules'!$A$3:$A$42,'Depreciation Schedules'!$C$3:$C$42)</f>
        <v>#N/A</v>
      </c>
      <c r="I352" s="170" t="e">
        <f>LOOKUP(I$2,'Depreciation Schedules'!$A$3:$A$42,'Depreciation Schedules'!$C$3:$C$42)</f>
        <v>#N/A</v>
      </c>
      <c r="J352" s="170" t="e">
        <f>LOOKUP(J$2,'Depreciation Schedules'!$A$3:$A$42,'Depreciation Schedules'!$C$3:$C$42)</f>
        <v>#N/A</v>
      </c>
      <c r="K352" s="170" t="e">
        <f>LOOKUP(K$2,'Depreciation Schedules'!$A$3:$A$42,'Depreciation Schedules'!$C$3:$C$42)</f>
        <v>#N/A</v>
      </c>
      <c r="L352" s="170" t="e">
        <f>LOOKUP(L$2,'Depreciation Schedules'!$A$3:$A$42,'Depreciation Schedules'!$C$3:$C$42)</f>
        <v>#N/A</v>
      </c>
      <c r="M352" s="170" t="e">
        <f>LOOKUP(M$2,'Depreciation Schedules'!$A$3:$A$42,'Depreciation Schedules'!$C$3:$C$42)</f>
        <v>#N/A</v>
      </c>
      <c r="N352" s="170" t="e">
        <f>LOOKUP(N$2,'Depreciation Schedules'!$A$3:$A$42,'Depreciation Schedules'!$C$3:$C$42)</f>
        <v>#N/A</v>
      </c>
      <c r="O352" s="170" t="e">
        <f>LOOKUP(O$2,'Depreciation Schedules'!$A$3:$A$42,'Depreciation Schedules'!$C$3:$C$42)</f>
        <v>#N/A</v>
      </c>
      <c r="P352" s="170" t="e">
        <f>LOOKUP(P$2,'Depreciation Schedules'!$A$3:$A$42,'Depreciation Schedules'!$C$3:$C$42)</f>
        <v>#N/A</v>
      </c>
      <c r="Q352" s="170" t="e">
        <f>LOOKUP(Q$2,'Depreciation Schedules'!$A$3:$A$42,'Depreciation Schedules'!$C$3:$C$42)</f>
        <v>#N/A</v>
      </c>
      <c r="R352" s="170" t="e">
        <f>LOOKUP(R$2,'Depreciation Schedules'!$A$3:$A$42,'Depreciation Schedules'!$C$3:$C$42)</f>
        <v>#N/A</v>
      </c>
      <c r="S352" s="170" t="e">
        <f>LOOKUP(S$2,'Depreciation Schedules'!$A$3:$A$42,'Depreciation Schedules'!$C$3:$C$42)</f>
        <v>#N/A</v>
      </c>
      <c r="T352" s="170" t="e">
        <f>LOOKUP(T$2,'Depreciation Schedules'!$A$3:$A$42,'Depreciation Schedules'!$C$3:$C$42)</f>
        <v>#N/A</v>
      </c>
      <c r="U352" s="170" t="e">
        <f>LOOKUP(U$2,'Depreciation Schedules'!$A$3:$A$42,'Depreciation Schedules'!$C$3:$C$42)</f>
        <v>#N/A</v>
      </c>
      <c r="V352" s="170" t="e">
        <f>LOOKUP(V$2,'Depreciation Schedules'!$A$3:$A$42,'Depreciation Schedules'!$C$3:$C$42)</f>
        <v>#N/A</v>
      </c>
      <c r="W352" s="170" t="e">
        <f>LOOKUP(W$2,'Depreciation Schedules'!$A$3:$A$42,'Depreciation Schedules'!$C$3:$C$42)</f>
        <v>#N/A</v>
      </c>
      <c r="X352" s="170" t="e">
        <f>LOOKUP(X$2,'Depreciation Schedules'!$A$3:$A$42,'Depreciation Schedules'!$C$3:$C$42)</f>
        <v>#N/A</v>
      </c>
      <c r="Y352" s="170" t="e">
        <f>LOOKUP(Y$2,'Depreciation Schedules'!$A$3:$A$42,'Depreciation Schedules'!$C$3:$C$42)</f>
        <v>#N/A</v>
      </c>
      <c r="Z352" s="170" t="e">
        <f>LOOKUP(Z$2,'Depreciation Schedules'!$A$3:$A$42,'Depreciation Schedules'!$C$3:$C$42)</f>
        <v>#N/A</v>
      </c>
      <c r="AA352" s="170" t="e">
        <f>LOOKUP(AA$2,'Depreciation Schedules'!$A$3:$A$42,'Depreciation Schedules'!$C$3:$C$42)</f>
        <v>#N/A</v>
      </c>
      <c r="AB352" s="170" t="e">
        <f>LOOKUP(AB$2,'Depreciation Schedules'!$A$3:$A$42,'Depreciation Schedules'!$C$3:$C$42)</f>
        <v>#N/A</v>
      </c>
      <c r="AC352" s="170" t="e">
        <f>LOOKUP(AC$2,'Depreciation Schedules'!$A$3:$A$42,'Depreciation Schedules'!$C$3:$C$42)</f>
        <v>#N/A</v>
      </c>
      <c r="AD352" s="170" t="e">
        <f>LOOKUP(AD$2,'Depreciation Schedules'!$A$3:$A$42,'Depreciation Schedules'!$C$3:$C$42)</f>
        <v>#N/A</v>
      </c>
      <c r="AE352" s="170" t="e">
        <f>LOOKUP(AE$2,'Depreciation Schedules'!$A$3:$A$42,'Depreciation Schedules'!$C$3:$C$42)</f>
        <v>#N/A</v>
      </c>
      <c r="AF352" s="170" t="e">
        <f>LOOKUP(AF$2,'Depreciation Schedules'!$A$3:$A$42,'Depreciation Schedules'!$C$3:$C$42)</f>
        <v>#N/A</v>
      </c>
      <c r="AG352" s="170" t="e">
        <f>LOOKUP(AG$2,'Depreciation Schedules'!$A$3:$A$42,'Depreciation Schedules'!$C$3:$C$42)</f>
        <v>#N/A</v>
      </c>
      <c r="AH352" s="170" t="e">
        <f>LOOKUP(AH$2,'Depreciation Schedules'!$A$3:$A$42,'Depreciation Schedules'!$C$3:$C$42)</f>
        <v>#N/A</v>
      </c>
      <c r="AI352" s="170" t="e">
        <f>LOOKUP(AI$2,'Depreciation Schedules'!$A$3:$A$42,'Depreciation Schedules'!$C$3:$C$42)</f>
        <v>#N/A</v>
      </c>
      <c r="AJ352" s="170" t="e">
        <f>LOOKUP(AJ$2,'Depreciation Schedules'!$A$3:$A$42,'Depreciation Schedules'!$C$3:$C$42)</f>
        <v>#N/A</v>
      </c>
      <c r="AK352" s="170" t="e">
        <f>LOOKUP(AK$2,'Depreciation Schedules'!$A$3:$A$42,'Depreciation Schedules'!$C$3:$C$42)</f>
        <v>#N/A</v>
      </c>
      <c r="AL352" s="170" t="e">
        <f>LOOKUP(AL$2,'Depreciation Schedules'!$A$3:$A$42,'Depreciation Schedules'!$C$3:$C$42)</f>
        <v>#N/A</v>
      </c>
      <c r="AM352" s="170" t="e">
        <f>LOOKUP(AM$2,'Depreciation Schedules'!$A$3:$A$42,'Depreciation Schedules'!$C$3:$C$42)</f>
        <v>#N/A</v>
      </c>
      <c r="AN352" s="170" t="e">
        <f>LOOKUP(AN$2,'Depreciation Schedules'!$A$3:$A$42,'Depreciation Schedules'!$C$3:$C$42)</f>
        <v>#N/A</v>
      </c>
      <c r="AO352" s="170" t="e">
        <f>LOOKUP(AO$2,'Depreciation Schedules'!$A$3:$A$42,'Depreciation Schedules'!$C$3:$C$42)</f>
        <v>#N/A</v>
      </c>
      <c r="AP352" s="170" t="e">
        <f>LOOKUP(AP$2,'Depreciation Schedules'!$A$3:$A$42,'Depreciation Schedules'!$C$3:$C$42)</f>
        <v>#N/A</v>
      </c>
    </row>
    <row r="353" spans="1:42" x14ac:dyDescent="0.2">
      <c r="A353" s="22" t="str">
        <f t="shared" si="140"/>
        <v>5-yr SL</v>
      </c>
      <c r="B353" s="169">
        <f t="array" ref="B353">SUM(IF(ISNUMBER(C353:AP353),C353:AP353))</f>
        <v>0</v>
      </c>
      <c r="C353" s="170" t="e">
        <f>LOOKUP(C$2,'Depreciation Schedules'!$A$3:$A$42,'Depreciation Schedules'!$D$3:$D$42)</f>
        <v>#N/A</v>
      </c>
      <c r="D353" s="170" t="e">
        <f>LOOKUP(D$2,'Depreciation Schedules'!$A$3:$A$42,'Depreciation Schedules'!$D$3:$D$42)</f>
        <v>#N/A</v>
      </c>
      <c r="E353" s="170" t="e">
        <f>LOOKUP(E$2,'Depreciation Schedules'!$A$3:$A$42,'Depreciation Schedules'!$D$3:$D$42)</f>
        <v>#N/A</v>
      </c>
      <c r="F353" s="170" t="e">
        <f>LOOKUP(F$2,'Depreciation Schedules'!$A$3:$A$42,'Depreciation Schedules'!$D$3:$D$42)</f>
        <v>#N/A</v>
      </c>
      <c r="G353" s="170" t="e">
        <f>LOOKUP(G$2,'Depreciation Schedules'!$A$3:$A$42,'Depreciation Schedules'!$D$3:$D$42)</f>
        <v>#N/A</v>
      </c>
      <c r="H353" s="170" t="e">
        <f>LOOKUP(H$2,'Depreciation Schedules'!$A$3:$A$42,'Depreciation Schedules'!$D$3:$D$42)</f>
        <v>#N/A</v>
      </c>
      <c r="I353" s="170" t="e">
        <f>LOOKUP(I$2,'Depreciation Schedules'!$A$3:$A$42,'Depreciation Schedules'!$D$3:$D$42)</f>
        <v>#N/A</v>
      </c>
      <c r="J353" s="170" t="e">
        <f>LOOKUP(J$2,'Depreciation Schedules'!$A$3:$A$42,'Depreciation Schedules'!$D$3:$D$42)</f>
        <v>#N/A</v>
      </c>
      <c r="K353" s="170" t="e">
        <f>LOOKUP(K$2,'Depreciation Schedules'!$A$3:$A$42,'Depreciation Schedules'!$D$3:$D$42)</f>
        <v>#N/A</v>
      </c>
      <c r="L353" s="170" t="e">
        <f>LOOKUP(L$2,'Depreciation Schedules'!$A$3:$A$42,'Depreciation Schedules'!$D$3:$D$42)</f>
        <v>#N/A</v>
      </c>
      <c r="M353" s="170" t="e">
        <f>LOOKUP(M$2,'Depreciation Schedules'!$A$3:$A$42,'Depreciation Schedules'!$D$3:$D$42)</f>
        <v>#N/A</v>
      </c>
      <c r="N353" s="170" t="e">
        <f>LOOKUP(N$2,'Depreciation Schedules'!$A$3:$A$42,'Depreciation Schedules'!$D$3:$D$42)</f>
        <v>#N/A</v>
      </c>
      <c r="O353" s="170" t="e">
        <f>LOOKUP(O$2,'Depreciation Schedules'!$A$3:$A$42,'Depreciation Schedules'!$D$3:$D$42)</f>
        <v>#N/A</v>
      </c>
      <c r="P353" s="170" t="e">
        <f>LOOKUP(P$2,'Depreciation Schedules'!$A$3:$A$42,'Depreciation Schedules'!$D$3:$D$42)</f>
        <v>#N/A</v>
      </c>
      <c r="Q353" s="170" t="e">
        <f>LOOKUP(Q$2,'Depreciation Schedules'!$A$3:$A$42,'Depreciation Schedules'!$D$3:$D$42)</f>
        <v>#N/A</v>
      </c>
      <c r="R353" s="170" t="e">
        <f>LOOKUP(R$2,'Depreciation Schedules'!$A$3:$A$42,'Depreciation Schedules'!$D$3:$D$42)</f>
        <v>#N/A</v>
      </c>
      <c r="S353" s="170" t="e">
        <f>LOOKUP(S$2,'Depreciation Schedules'!$A$3:$A$42,'Depreciation Schedules'!$D$3:$D$42)</f>
        <v>#N/A</v>
      </c>
      <c r="T353" s="170" t="e">
        <f>LOOKUP(T$2,'Depreciation Schedules'!$A$3:$A$42,'Depreciation Schedules'!$D$3:$D$42)</f>
        <v>#N/A</v>
      </c>
      <c r="U353" s="170" t="e">
        <f>LOOKUP(U$2,'Depreciation Schedules'!$A$3:$A$42,'Depreciation Schedules'!$D$3:$D$42)</f>
        <v>#N/A</v>
      </c>
      <c r="V353" s="170" t="e">
        <f>LOOKUP(V$2,'Depreciation Schedules'!$A$3:$A$42,'Depreciation Schedules'!$D$3:$D$42)</f>
        <v>#N/A</v>
      </c>
      <c r="W353" s="170" t="e">
        <f>LOOKUP(W$2,'Depreciation Schedules'!$A$3:$A$42,'Depreciation Schedules'!$D$3:$D$42)</f>
        <v>#N/A</v>
      </c>
      <c r="X353" s="170" t="e">
        <f>LOOKUP(X$2,'Depreciation Schedules'!$A$3:$A$42,'Depreciation Schedules'!$D$3:$D$42)</f>
        <v>#N/A</v>
      </c>
      <c r="Y353" s="170" t="e">
        <f>LOOKUP(Y$2,'Depreciation Schedules'!$A$3:$A$42,'Depreciation Schedules'!$D$3:$D$42)</f>
        <v>#N/A</v>
      </c>
      <c r="Z353" s="170" t="e">
        <f>LOOKUP(Z$2,'Depreciation Schedules'!$A$3:$A$42,'Depreciation Schedules'!$D$3:$D$42)</f>
        <v>#N/A</v>
      </c>
      <c r="AA353" s="170" t="e">
        <f>LOOKUP(AA$2,'Depreciation Schedules'!$A$3:$A$42,'Depreciation Schedules'!$D$3:$D$42)</f>
        <v>#N/A</v>
      </c>
      <c r="AB353" s="170" t="e">
        <f>LOOKUP(AB$2,'Depreciation Schedules'!$A$3:$A$42,'Depreciation Schedules'!$D$3:$D$42)</f>
        <v>#N/A</v>
      </c>
      <c r="AC353" s="170" t="e">
        <f>LOOKUP(AC$2,'Depreciation Schedules'!$A$3:$A$42,'Depreciation Schedules'!$D$3:$D$42)</f>
        <v>#N/A</v>
      </c>
      <c r="AD353" s="170" t="e">
        <f>LOOKUP(AD$2,'Depreciation Schedules'!$A$3:$A$42,'Depreciation Schedules'!$D$3:$D$42)</f>
        <v>#N/A</v>
      </c>
      <c r="AE353" s="170" t="e">
        <f>LOOKUP(AE$2,'Depreciation Schedules'!$A$3:$A$42,'Depreciation Schedules'!$D$3:$D$42)</f>
        <v>#N/A</v>
      </c>
      <c r="AF353" s="170" t="e">
        <f>LOOKUP(AF$2,'Depreciation Schedules'!$A$3:$A$42,'Depreciation Schedules'!$D$3:$D$42)</f>
        <v>#N/A</v>
      </c>
      <c r="AG353" s="170" t="e">
        <f>LOOKUP(AG$2,'Depreciation Schedules'!$A$3:$A$42,'Depreciation Schedules'!$D$3:$D$42)</f>
        <v>#N/A</v>
      </c>
      <c r="AH353" s="170" t="e">
        <f>LOOKUP(AH$2,'Depreciation Schedules'!$A$3:$A$42,'Depreciation Schedules'!$D$3:$D$42)</f>
        <v>#N/A</v>
      </c>
      <c r="AI353" s="170" t="e">
        <f>LOOKUP(AI$2,'Depreciation Schedules'!$A$3:$A$42,'Depreciation Schedules'!$D$3:$D$42)</f>
        <v>#N/A</v>
      </c>
      <c r="AJ353" s="170" t="e">
        <f>LOOKUP(AJ$2,'Depreciation Schedules'!$A$3:$A$42,'Depreciation Schedules'!$D$3:$D$42)</f>
        <v>#N/A</v>
      </c>
      <c r="AK353" s="170" t="e">
        <f>LOOKUP(AK$2,'Depreciation Schedules'!$A$3:$A$42,'Depreciation Schedules'!$D$3:$D$42)</f>
        <v>#N/A</v>
      </c>
      <c r="AL353" s="170" t="e">
        <f>LOOKUP(AL$2,'Depreciation Schedules'!$A$3:$A$42,'Depreciation Schedules'!$D$3:$D$42)</f>
        <v>#N/A</v>
      </c>
      <c r="AM353" s="170" t="e">
        <f>LOOKUP(AM$2,'Depreciation Schedules'!$A$3:$A$42,'Depreciation Schedules'!$D$3:$D$42)</f>
        <v>#N/A</v>
      </c>
      <c r="AN353" s="170" t="e">
        <f>LOOKUP(AN$2,'Depreciation Schedules'!$A$3:$A$42,'Depreciation Schedules'!$D$3:$D$42)</f>
        <v>#N/A</v>
      </c>
      <c r="AO353" s="170" t="e">
        <f>LOOKUP(AO$2,'Depreciation Schedules'!$A$3:$A$42,'Depreciation Schedules'!$D$3:$D$42)</f>
        <v>#N/A</v>
      </c>
      <c r="AP353" s="170" t="e">
        <f>LOOKUP(AP$2,'Depreciation Schedules'!$A$3:$A$42,'Depreciation Schedules'!$D$3:$D$42)</f>
        <v>#N/A</v>
      </c>
    </row>
    <row r="354" spans="1:42" x14ac:dyDescent="0.2">
      <c r="A354" s="22" t="str">
        <f t="shared" si="140"/>
        <v>15-yr SL</v>
      </c>
      <c r="B354" s="169">
        <f t="array" ref="B354">SUM(IF(ISNUMBER(C354:AP354),C354:AP354))</f>
        <v>0</v>
      </c>
      <c r="C354" s="170" t="e">
        <f>LOOKUP(C$2,'Depreciation Schedules'!$A$3:$A$42,'Depreciation Schedules'!$E$3:$E$42)</f>
        <v>#N/A</v>
      </c>
      <c r="D354" s="170" t="e">
        <f>LOOKUP(D$2,'Depreciation Schedules'!$A$3:$A$42,'Depreciation Schedules'!$E$3:$E$42)</f>
        <v>#N/A</v>
      </c>
      <c r="E354" s="170" t="e">
        <f>LOOKUP(E$2,'Depreciation Schedules'!$A$3:$A$42,'Depreciation Schedules'!$E$3:$E$42)</f>
        <v>#N/A</v>
      </c>
      <c r="F354" s="170" t="e">
        <f>LOOKUP(F$2,'Depreciation Schedules'!$A$3:$A$42,'Depreciation Schedules'!$E$3:$E$42)</f>
        <v>#N/A</v>
      </c>
      <c r="G354" s="170" t="e">
        <f>LOOKUP(G$2,'Depreciation Schedules'!$A$3:$A$42,'Depreciation Schedules'!$E$3:$E$42)</f>
        <v>#N/A</v>
      </c>
      <c r="H354" s="170" t="e">
        <f>LOOKUP(H$2,'Depreciation Schedules'!$A$3:$A$42,'Depreciation Schedules'!$E$3:$E$42)</f>
        <v>#N/A</v>
      </c>
      <c r="I354" s="170" t="e">
        <f>LOOKUP(I$2,'Depreciation Schedules'!$A$3:$A$42,'Depreciation Schedules'!$E$3:$E$42)</f>
        <v>#N/A</v>
      </c>
      <c r="J354" s="170" t="e">
        <f>LOOKUP(J$2,'Depreciation Schedules'!$A$3:$A$42,'Depreciation Schedules'!$E$3:$E$42)</f>
        <v>#N/A</v>
      </c>
      <c r="K354" s="170" t="e">
        <f>LOOKUP(K$2,'Depreciation Schedules'!$A$3:$A$42,'Depreciation Schedules'!$E$3:$E$42)</f>
        <v>#N/A</v>
      </c>
      <c r="L354" s="170" t="e">
        <f>LOOKUP(L$2,'Depreciation Schedules'!$A$3:$A$42,'Depreciation Schedules'!$E$3:$E$42)</f>
        <v>#N/A</v>
      </c>
      <c r="M354" s="170" t="e">
        <f>LOOKUP(M$2,'Depreciation Schedules'!$A$3:$A$42,'Depreciation Schedules'!$E$3:$E$42)</f>
        <v>#N/A</v>
      </c>
      <c r="N354" s="170" t="e">
        <f>LOOKUP(N$2,'Depreciation Schedules'!$A$3:$A$42,'Depreciation Schedules'!$E$3:$E$42)</f>
        <v>#N/A</v>
      </c>
      <c r="O354" s="170" t="e">
        <f>LOOKUP(O$2,'Depreciation Schedules'!$A$3:$A$42,'Depreciation Schedules'!$E$3:$E$42)</f>
        <v>#N/A</v>
      </c>
      <c r="P354" s="170" t="e">
        <f>LOOKUP(P$2,'Depreciation Schedules'!$A$3:$A$42,'Depreciation Schedules'!$E$3:$E$42)</f>
        <v>#N/A</v>
      </c>
      <c r="Q354" s="170" t="e">
        <f>LOOKUP(Q$2,'Depreciation Schedules'!$A$3:$A$42,'Depreciation Schedules'!$E$3:$E$42)</f>
        <v>#N/A</v>
      </c>
      <c r="R354" s="170" t="e">
        <f>LOOKUP(R$2,'Depreciation Schedules'!$A$3:$A$42,'Depreciation Schedules'!$E$3:$E$42)</f>
        <v>#N/A</v>
      </c>
      <c r="S354" s="170" t="e">
        <f>LOOKUP(S$2,'Depreciation Schedules'!$A$3:$A$42,'Depreciation Schedules'!$E$3:$E$42)</f>
        <v>#N/A</v>
      </c>
      <c r="T354" s="170" t="e">
        <f>LOOKUP(T$2,'Depreciation Schedules'!$A$3:$A$42,'Depreciation Schedules'!$E$3:$E$42)</f>
        <v>#N/A</v>
      </c>
      <c r="U354" s="170" t="e">
        <f>LOOKUP(U$2,'Depreciation Schedules'!$A$3:$A$42,'Depreciation Schedules'!$E$3:$E$42)</f>
        <v>#N/A</v>
      </c>
      <c r="V354" s="170" t="e">
        <f>LOOKUP(V$2,'Depreciation Schedules'!$A$3:$A$42,'Depreciation Schedules'!$E$3:$E$42)</f>
        <v>#N/A</v>
      </c>
      <c r="W354" s="170" t="e">
        <f>LOOKUP(W$2,'Depreciation Schedules'!$A$3:$A$42,'Depreciation Schedules'!$E$3:$E$42)</f>
        <v>#N/A</v>
      </c>
      <c r="X354" s="170" t="e">
        <f>LOOKUP(X$2,'Depreciation Schedules'!$A$3:$A$42,'Depreciation Schedules'!$E$3:$E$42)</f>
        <v>#N/A</v>
      </c>
      <c r="Y354" s="170" t="e">
        <f>LOOKUP(Y$2,'Depreciation Schedules'!$A$3:$A$42,'Depreciation Schedules'!$E$3:$E$42)</f>
        <v>#N/A</v>
      </c>
      <c r="Z354" s="170" t="e">
        <f>LOOKUP(Z$2,'Depreciation Schedules'!$A$3:$A$42,'Depreciation Schedules'!$E$3:$E$42)</f>
        <v>#N/A</v>
      </c>
      <c r="AA354" s="170" t="e">
        <f>LOOKUP(AA$2,'Depreciation Schedules'!$A$3:$A$42,'Depreciation Schedules'!$E$3:$E$42)</f>
        <v>#N/A</v>
      </c>
      <c r="AB354" s="170" t="e">
        <f>LOOKUP(AB$2,'Depreciation Schedules'!$A$3:$A$42,'Depreciation Schedules'!$E$3:$E$42)</f>
        <v>#N/A</v>
      </c>
      <c r="AC354" s="170" t="e">
        <f>LOOKUP(AC$2,'Depreciation Schedules'!$A$3:$A$42,'Depreciation Schedules'!$E$3:$E$42)</f>
        <v>#N/A</v>
      </c>
      <c r="AD354" s="170" t="e">
        <f>LOOKUP(AD$2,'Depreciation Schedules'!$A$3:$A$42,'Depreciation Schedules'!$E$3:$E$42)</f>
        <v>#N/A</v>
      </c>
      <c r="AE354" s="170" t="e">
        <f>LOOKUP(AE$2,'Depreciation Schedules'!$A$3:$A$42,'Depreciation Schedules'!$E$3:$E$42)</f>
        <v>#N/A</v>
      </c>
      <c r="AF354" s="170" t="e">
        <f>LOOKUP(AF$2,'Depreciation Schedules'!$A$3:$A$42,'Depreciation Schedules'!$E$3:$E$42)</f>
        <v>#N/A</v>
      </c>
      <c r="AG354" s="170" t="e">
        <f>LOOKUP(AG$2,'Depreciation Schedules'!$A$3:$A$42,'Depreciation Schedules'!$E$3:$E$42)</f>
        <v>#N/A</v>
      </c>
      <c r="AH354" s="170" t="e">
        <f>LOOKUP(AH$2,'Depreciation Schedules'!$A$3:$A$42,'Depreciation Schedules'!$E$3:$E$42)</f>
        <v>#N/A</v>
      </c>
      <c r="AI354" s="170" t="e">
        <f>LOOKUP(AI$2,'Depreciation Schedules'!$A$3:$A$42,'Depreciation Schedules'!$E$3:$E$42)</f>
        <v>#N/A</v>
      </c>
      <c r="AJ354" s="170" t="e">
        <f>LOOKUP(AJ$2,'Depreciation Schedules'!$A$3:$A$42,'Depreciation Schedules'!$E$3:$E$42)</f>
        <v>#N/A</v>
      </c>
      <c r="AK354" s="170" t="e">
        <f>LOOKUP(AK$2,'Depreciation Schedules'!$A$3:$A$42,'Depreciation Schedules'!$E$3:$E$42)</f>
        <v>#N/A</v>
      </c>
      <c r="AL354" s="170" t="e">
        <f>LOOKUP(AL$2,'Depreciation Schedules'!$A$3:$A$42,'Depreciation Schedules'!$E$3:$E$42)</f>
        <v>#N/A</v>
      </c>
      <c r="AM354" s="170" t="e">
        <f>LOOKUP(AM$2,'Depreciation Schedules'!$A$3:$A$42,'Depreciation Schedules'!$E$3:$E$42)</f>
        <v>#N/A</v>
      </c>
      <c r="AN354" s="170" t="e">
        <f>LOOKUP(AN$2,'Depreciation Schedules'!$A$3:$A$42,'Depreciation Schedules'!$E$3:$E$42)</f>
        <v>#N/A</v>
      </c>
      <c r="AO354" s="170" t="e">
        <f>LOOKUP(AO$2,'Depreciation Schedules'!$A$3:$A$42,'Depreciation Schedules'!$E$3:$E$42)</f>
        <v>#N/A</v>
      </c>
      <c r="AP354" s="170" t="e">
        <f>LOOKUP(AP$2,'Depreciation Schedules'!$A$3:$A$42,'Depreciation Schedules'!$E$3:$E$42)</f>
        <v>#N/A</v>
      </c>
    </row>
    <row r="355" spans="1:42" x14ac:dyDescent="0.2">
      <c r="A355" s="22" t="str">
        <f t="shared" si="140"/>
        <v>20-yr SL</v>
      </c>
      <c r="B355" s="169">
        <f t="array" ref="B355">SUM(IF(ISNUMBER(C355:AP355),C355:AP355))</f>
        <v>0</v>
      </c>
      <c r="C355" s="170" t="e">
        <f>LOOKUP(C$2,'Depreciation Schedules'!$A$3:$A$42,'Depreciation Schedules'!$F$3:$F$42)</f>
        <v>#N/A</v>
      </c>
      <c r="D355" s="170" t="e">
        <f>LOOKUP(D$2,'Depreciation Schedules'!$A$3:$A$42,'Depreciation Schedules'!$F$3:$F$42)</f>
        <v>#N/A</v>
      </c>
      <c r="E355" s="170" t="e">
        <f>LOOKUP(E$2,'Depreciation Schedules'!$A$3:$A$42,'Depreciation Schedules'!$F$3:$F$42)</f>
        <v>#N/A</v>
      </c>
      <c r="F355" s="170" t="e">
        <f>LOOKUP(F$2,'Depreciation Schedules'!$A$3:$A$42,'Depreciation Schedules'!$F$3:$F$42)</f>
        <v>#N/A</v>
      </c>
      <c r="G355" s="170" t="e">
        <f>LOOKUP(G$2,'Depreciation Schedules'!$A$3:$A$42,'Depreciation Schedules'!$F$3:$F$42)</f>
        <v>#N/A</v>
      </c>
      <c r="H355" s="170" t="e">
        <f>LOOKUP(H$2,'Depreciation Schedules'!$A$3:$A$42,'Depreciation Schedules'!$F$3:$F$42)</f>
        <v>#N/A</v>
      </c>
      <c r="I355" s="170" t="e">
        <f>LOOKUP(I$2,'Depreciation Schedules'!$A$3:$A$42,'Depreciation Schedules'!$F$3:$F$42)</f>
        <v>#N/A</v>
      </c>
      <c r="J355" s="170" t="e">
        <f>LOOKUP(J$2,'Depreciation Schedules'!$A$3:$A$42,'Depreciation Schedules'!$F$3:$F$42)</f>
        <v>#N/A</v>
      </c>
      <c r="K355" s="170" t="e">
        <f>LOOKUP(K$2,'Depreciation Schedules'!$A$3:$A$42,'Depreciation Schedules'!$F$3:$F$42)</f>
        <v>#N/A</v>
      </c>
      <c r="L355" s="170" t="e">
        <f>LOOKUP(L$2,'Depreciation Schedules'!$A$3:$A$42,'Depreciation Schedules'!$F$3:$F$42)</f>
        <v>#N/A</v>
      </c>
      <c r="M355" s="170" t="e">
        <f>LOOKUP(M$2,'Depreciation Schedules'!$A$3:$A$42,'Depreciation Schedules'!$F$3:$F$42)</f>
        <v>#N/A</v>
      </c>
      <c r="N355" s="170" t="e">
        <f>LOOKUP(N$2,'Depreciation Schedules'!$A$3:$A$42,'Depreciation Schedules'!$F$3:$F$42)</f>
        <v>#N/A</v>
      </c>
      <c r="O355" s="170" t="e">
        <f>LOOKUP(O$2,'Depreciation Schedules'!$A$3:$A$42,'Depreciation Schedules'!$F$3:$F$42)</f>
        <v>#N/A</v>
      </c>
      <c r="P355" s="170" t="e">
        <f>LOOKUP(P$2,'Depreciation Schedules'!$A$3:$A$42,'Depreciation Schedules'!$F$3:$F$42)</f>
        <v>#N/A</v>
      </c>
      <c r="Q355" s="170" t="e">
        <f>LOOKUP(Q$2,'Depreciation Schedules'!$A$3:$A$42,'Depreciation Schedules'!$F$3:$F$42)</f>
        <v>#N/A</v>
      </c>
      <c r="R355" s="170" t="e">
        <f>LOOKUP(R$2,'Depreciation Schedules'!$A$3:$A$42,'Depreciation Schedules'!$F$3:$F$42)</f>
        <v>#N/A</v>
      </c>
      <c r="S355" s="170" t="e">
        <f>LOOKUP(S$2,'Depreciation Schedules'!$A$3:$A$42,'Depreciation Schedules'!$F$3:$F$42)</f>
        <v>#N/A</v>
      </c>
      <c r="T355" s="170" t="e">
        <f>LOOKUP(T$2,'Depreciation Schedules'!$A$3:$A$42,'Depreciation Schedules'!$F$3:$F$42)</f>
        <v>#N/A</v>
      </c>
      <c r="U355" s="170" t="e">
        <f>LOOKUP(U$2,'Depreciation Schedules'!$A$3:$A$42,'Depreciation Schedules'!$F$3:$F$42)</f>
        <v>#N/A</v>
      </c>
      <c r="V355" s="170" t="e">
        <f>LOOKUP(V$2,'Depreciation Schedules'!$A$3:$A$42,'Depreciation Schedules'!$F$3:$F$42)</f>
        <v>#N/A</v>
      </c>
      <c r="W355" s="170" t="e">
        <f>LOOKUP(W$2,'Depreciation Schedules'!$A$3:$A$42,'Depreciation Schedules'!$F$3:$F$42)</f>
        <v>#N/A</v>
      </c>
      <c r="X355" s="170" t="e">
        <f>LOOKUP(X$2,'Depreciation Schedules'!$A$3:$A$42,'Depreciation Schedules'!$F$3:$F$42)</f>
        <v>#N/A</v>
      </c>
      <c r="Y355" s="170" t="e">
        <f>LOOKUP(Y$2,'Depreciation Schedules'!$A$3:$A$42,'Depreciation Schedules'!$F$3:$F$42)</f>
        <v>#N/A</v>
      </c>
      <c r="Z355" s="170" t="e">
        <f>LOOKUP(Z$2,'Depreciation Schedules'!$A$3:$A$42,'Depreciation Schedules'!$F$3:$F$42)</f>
        <v>#N/A</v>
      </c>
      <c r="AA355" s="170" t="e">
        <f>LOOKUP(AA$2,'Depreciation Schedules'!$A$3:$A$42,'Depreciation Schedules'!$F$3:$F$42)</f>
        <v>#N/A</v>
      </c>
      <c r="AB355" s="170" t="e">
        <f>LOOKUP(AB$2,'Depreciation Schedules'!$A$3:$A$42,'Depreciation Schedules'!$F$3:$F$42)</f>
        <v>#N/A</v>
      </c>
      <c r="AC355" s="170" t="e">
        <f>LOOKUP(AC$2,'Depreciation Schedules'!$A$3:$A$42,'Depreciation Schedules'!$F$3:$F$42)</f>
        <v>#N/A</v>
      </c>
      <c r="AD355" s="170" t="e">
        <f>LOOKUP(AD$2,'Depreciation Schedules'!$A$3:$A$42,'Depreciation Schedules'!$F$3:$F$42)</f>
        <v>#N/A</v>
      </c>
      <c r="AE355" s="170" t="e">
        <f>LOOKUP(AE$2,'Depreciation Schedules'!$A$3:$A$42,'Depreciation Schedules'!$F$3:$F$42)</f>
        <v>#N/A</v>
      </c>
      <c r="AF355" s="170" t="e">
        <f>LOOKUP(AF$2,'Depreciation Schedules'!$A$3:$A$42,'Depreciation Schedules'!$F$3:$F$42)</f>
        <v>#N/A</v>
      </c>
      <c r="AG355" s="170" t="e">
        <f>LOOKUP(AG$2,'Depreciation Schedules'!$A$3:$A$42,'Depreciation Schedules'!$F$3:$F$42)</f>
        <v>#N/A</v>
      </c>
      <c r="AH355" s="170" t="e">
        <f>LOOKUP(AH$2,'Depreciation Schedules'!$A$3:$A$42,'Depreciation Schedules'!$F$3:$F$42)</f>
        <v>#N/A</v>
      </c>
      <c r="AI355" s="170" t="e">
        <f>LOOKUP(AI$2,'Depreciation Schedules'!$A$3:$A$42,'Depreciation Schedules'!$F$3:$F$42)</f>
        <v>#N/A</v>
      </c>
      <c r="AJ355" s="170" t="e">
        <f>LOOKUP(AJ$2,'Depreciation Schedules'!$A$3:$A$42,'Depreciation Schedules'!$F$3:$F$42)</f>
        <v>#N/A</v>
      </c>
      <c r="AK355" s="170" t="e">
        <f>LOOKUP(AK$2,'Depreciation Schedules'!$A$3:$A$42,'Depreciation Schedules'!$F$3:$F$42)</f>
        <v>#N/A</v>
      </c>
      <c r="AL355" s="170" t="e">
        <f>LOOKUP(AL$2,'Depreciation Schedules'!$A$3:$A$42,'Depreciation Schedules'!$F$3:$F$42)</f>
        <v>#N/A</v>
      </c>
      <c r="AM355" s="170" t="e">
        <f>LOOKUP(AM$2,'Depreciation Schedules'!$A$3:$A$42,'Depreciation Schedules'!$F$3:$F$42)</f>
        <v>#N/A</v>
      </c>
      <c r="AN355" s="170" t="e">
        <f>LOOKUP(AN$2,'Depreciation Schedules'!$A$3:$A$42,'Depreciation Schedules'!$F$3:$F$42)</f>
        <v>#N/A</v>
      </c>
      <c r="AO355" s="170" t="e">
        <f>LOOKUP(AO$2,'Depreciation Schedules'!$A$3:$A$42,'Depreciation Schedules'!$F$3:$F$42)</f>
        <v>#N/A</v>
      </c>
      <c r="AP355" s="170" t="e">
        <f>LOOKUP(AP$2,'Depreciation Schedules'!$A$3:$A$42,'Depreciation Schedules'!$F$3:$F$42)</f>
        <v>#N/A</v>
      </c>
    </row>
    <row r="356" spans="1:42" x14ac:dyDescent="0.2">
      <c r="A356" s="22" t="str">
        <f t="shared" si="140"/>
        <v>39-yr SL</v>
      </c>
      <c r="B356" s="173">
        <f>SUM(IF(ISNUMBER(C356:AP356),C356:AP356))</f>
        <v>0</v>
      </c>
      <c r="C356" s="170" t="e">
        <f>LOOKUP(C$2,'Depreciation Schedules'!$A$3:$A$42,'Depreciation Schedules'!$G$3:$G$42)</f>
        <v>#N/A</v>
      </c>
      <c r="D356" s="170" t="e">
        <f>LOOKUP(D$2,'Depreciation Schedules'!$A$3:$A$42,'Depreciation Schedules'!$G$3:$G$42)</f>
        <v>#N/A</v>
      </c>
      <c r="E356" s="170" t="e">
        <f>LOOKUP(E$2,'Depreciation Schedules'!$A$3:$A$42,'Depreciation Schedules'!$G$3:$G$42)</f>
        <v>#N/A</v>
      </c>
      <c r="F356" s="170" t="e">
        <f>LOOKUP(F$2,'Depreciation Schedules'!$A$3:$A$42,'Depreciation Schedules'!$G$3:$G$42)</f>
        <v>#N/A</v>
      </c>
      <c r="G356" s="170" t="e">
        <f>LOOKUP(G$2,'Depreciation Schedules'!$A$3:$A$42,'Depreciation Schedules'!$G$3:$G$42)</f>
        <v>#N/A</v>
      </c>
      <c r="H356" s="170" t="e">
        <f>LOOKUP(H$2,'Depreciation Schedules'!$A$3:$A$42,'Depreciation Schedules'!$G$3:$G$42)</f>
        <v>#N/A</v>
      </c>
      <c r="I356" s="170" t="e">
        <f>LOOKUP(I$2,'Depreciation Schedules'!$A$3:$A$42,'Depreciation Schedules'!$G$3:$G$42)</f>
        <v>#N/A</v>
      </c>
      <c r="J356" s="170" t="e">
        <f>LOOKUP(J$2,'Depreciation Schedules'!$A$3:$A$42,'Depreciation Schedules'!$G$3:$G$42)</f>
        <v>#N/A</v>
      </c>
      <c r="K356" s="170" t="e">
        <f>LOOKUP(K$2,'Depreciation Schedules'!$A$3:$A$42,'Depreciation Schedules'!$G$3:$G$42)</f>
        <v>#N/A</v>
      </c>
      <c r="L356" s="170" t="e">
        <f>LOOKUP(L$2,'Depreciation Schedules'!$A$3:$A$42,'Depreciation Schedules'!$G$3:$G$42)</f>
        <v>#N/A</v>
      </c>
      <c r="M356" s="170" t="e">
        <f>LOOKUP(M$2,'Depreciation Schedules'!$A$3:$A$42,'Depreciation Schedules'!$G$3:$G$42)</f>
        <v>#N/A</v>
      </c>
      <c r="N356" s="170" t="e">
        <f>LOOKUP(N$2,'Depreciation Schedules'!$A$3:$A$42,'Depreciation Schedules'!$G$3:$G$42)</f>
        <v>#N/A</v>
      </c>
      <c r="O356" s="170" t="e">
        <f>LOOKUP(O$2,'Depreciation Schedules'!$A$3:$A$42,'Depreciation Schedules'!$G$3:$G$42)</f>
        <v>#N/A</v>
      </c>
      <c r="P356" s="170" t="e">
        <f>LOOKUP(P$2,'Depreciation Schedules'!$A$3:$A$42,'Depreciation Schedules'!$G$3:$G$42)</f>
        <v>#N/A</v>
      </c>
      <c r="Q356" s="170" t="e">
        <f>LOOKUP(Q$2,'Depreciation Schedules'!$A$3:$A$42,'Depreciation Schedules'!$G$3:$G$42)</f>
        <v>#N/A</v>
      </c>
      <c r="R356" s="170" t="e">
        <f>LOOKUP(R$2,'Depreciation Schedules'!$A$3:$A$42,'Depreciation Schedules'!$G$3:$G$42)</f>
        <v>#N/A</v>
      </c>
      <c r="S356" s="170" t="e">
        <f>LOOKUP(S$2,'Depreciation Schedules'!$A$3:$A$42,'Depreciation Schedules'!$G$3:$G$42)</f>
        <v>#N/A</v>
      </c>
      <c r="T356" s="170" t="e">
        <f>LOOKUP(T$2,'Depreciation Schedules'!$A$3:$A$42,'Depreciation Schedules'!$G$3:$G$42)</f>
        <v>#N/A</v>
      </c>
      <c r="U356" s="170" t="e">
        <f>LOOKUP(U$2,'Depreciation Schedules'!$A$3:$A$42,'Depreciation Schedules'!$G$3:$G$42)</f>
        <v>#N/A</v>
      </c>
      <c r="V356" s="170" t="e">
        <f>LOOKUP(V$2,'Depreciation Schedules'!$A$3:$A$42,'Depreciation Schedules'!$G$3:$G$42)</f>
        <v>#N/A</v>
      </c>
      <c r="W356" s="170" t="e">
        <f>LOOKUP(W$2,'Depreciation Schedules'!$A$3:$A$42,'Depreciation Schedules'!$G$3:$G$42)</f>
        <v>#N/A</v>
      </c>
      <c r="X356" s="170" t="e">
        <f>LOOKUP(X$2,'Depreciation Schedules'!$A$3:$A$42,'Depreciation Schedules'!$G$3:$G$42)</f>
        <v>#N/A</v>
      </c>
      <c r="Y356" s="170" t="e">
        <f>LOOKUP(Y$2,'Depreciation Schedules'!$A$3:$A$42,'Depreciation Schedules'!$G$3:$G$42)</f>
        <v>#N/A</v>
      </c>
      <c r="Z356" s="170" t="e">
        <f>LOOKUP(Z$2,'Depreciation Schedules'!$A$3:$A$42,'Depreciation Schedules'!$G$3:$G$42)</f>
        <v>#N/A</v>
      </c>
      <c r="AA356" s="170" t="e">
        <f>LOOKUP(AA$2,'Depreciation Schedules'!$A$3:$A$42,'Depreciation Schedules'!$G$3:$G$42)</f>
        <v>#N/A</v>
      </c>
      <c r="AB356" s="170" t="e">
        <f>LOOKUP(AB$2,'Depreciation Schedules'!$A$3:$A$42,'Depreciation Schedules'!$G$3:$G$42)</f>
        <v>#N/A</v>
      </c>
      <c r="AC356" s="170" t="e">
        <f>LOOKUP(AC$2,'Depreciation Schedules'!$A$3:$A$42,'Depreciation Schedules'!$G$3:$G$42)</f>
        <v>#N/A</v>
      </c>
      <c r="AD356" s="170" t="e">
        <f>LOOKUP(AD$2,'Depreciation Schedules'!$A$3:$A$42,'Depreciation Schedules'!$G$3:$G$42)</f>
        <v>#N/A</v>
      </c>
      <c r="AE356" s="170" t="e">
        <f>LOOKUP(AE$2,'Depreciation Schedules'!$A$3:$A$42,'Depreciation Schedules'!$G$3:$G$42)</f>
        <v>#N/A</v>
      </c>
      <c r="AF356" s="170" t="e">
        <f>LOOKUP(AF$2,'Depreciation Schedules'!$A$3:$A$42,'Depreciation Schedules'!$G$3:$G$42)</f>
        <v>#N/A</v>
      </c>
      <c r="AG356" s="170" t="e">
        <f>LOOKUP(AG$2,'Depreciation Schedules'!$A$3:$A$42,'Depreciation Schedules'!$G$3:$G$42)</f>
        <v>#N/A</v>
      </c>
      <c r="AH356" s="170" t="e">
        <f>LOOKUP(AH$2,'Depreciation Schedules'!$A$3:$A$42,'Depreciation Schedules'!$G$3:$G$42)</f>
        <v>#N/A</v>
      </c>
      <c r="AI356" s="170" t="e">
        <f>LOOKUP(AI$2,'Depreciation Schedules'!$A$3:$A$42,'Depreciation Schedules'!$G$3:$G$42)</f>
        <v>#N/A</v>
      </c>
      <c r="AJ356" s="170" t="e">
        <f>LOOKUP(AJ$2,'Depreciation Schedules'!$A$3:$A$42,'Depreciation Schedules'!$G$3:$G$42)</f>
        <v>#N/A</v>
      </c>
      <c r="AK356" s="170" t="e">
        <f>LOOKUP(AK$2,'Depreciation Schedules'!$A$3:$A$42,'Depreciation Schedules'!$G$3:$G$42)</f>
        <v>#N/A</v>
      </c>
      <c r="AL356" s="170" t="e">
        <f>LOOKUP(AL$2,'Depreciation Schedules'!$A$3:$A$42,'Depreciation Schedules'!$G$3:$G$42)</f>
        <v>#N/A</v>
      </c>
      <c r="AM356" s="170" t="e">
        <f>LOOKUP(AM$2,'Depreciation Schedules'!$A$3:$A$42,'Depreciation Schedules'!$G$3:$G$42)</f>
        <v>#N/A</v>
      </c>
      <c r="AN356" s="170" t="e">
        <f>LOOKUP(AN$2,'Depreciation Schedules'!$A$3:$A$42,'Depreciation Schedules'!$G$3:$G$42)</f>
        <v>#N/A</v>
      </c>
      <c r="AO356" s="170" t="e">
        <f>LOOKUP(AO$2,'Depreciation Schedules'!$A$3:$A$42,'Depreciation Schedules'!$G$3:$G$42)</f>
        <v>#N/A</v>
      </c>
      <c r="AP356" s="170" t="e">
        <f>LOOKUP(AP$2,'Depreciation Schedules'!$A$3:$A$42,'Depreciation Schedules'!$G$3:$G$42)</f>
        <v>#N/A</v>
      </c>
    </row>
    <row r="357" spans="1:42" x14ac:dyDescent="0.2">
      <c r="A357" s="22" t="s">
        <v>307</v>
      </c>
      <c r="B357" s="173">
        <f>SUM(IF(ISNUMBER(C357:AP357),C357:AP357))</f>
        <v>0</v>
      </c>
      <c r="C357" s="170">
        <f t="array" ref="C357:AP357">Inputs!D236:AQ236</f>
        <v>0</v>
      </c>
      <c r="D357" s="170">
        <v>0</v>
      </c>
      <c r="E357" s="170">
        <v>0</v>
      </c>
      <c r="F357" s="170">
        <v>0</v>
      </c>
      <c r="G357" s="170">
        <v>0</v>
      </c>
      <c r="H357" s="170">
        <v>0</v>
      </c>
      <c r="I357" s="170">
        <v>0</v>
      </c>
      <c r="J357" s="170">
        <v>0</v>
      </c>
      <c r="K357" s="170">
        <v>0</v>
      </c>
      <c r="L357" s="170">
        <v>0</v>
      </c>
      <c r="M357" s="170">
        <v>0</v>
      </c>
      <c r="N357" s="170">
        <v>0</v>
      </c>
      <c r="O357" s="170">
        <v>0</v>
      </c>
      <c r="P357" s="170">
        <v>0</v>
      </c>
      <c r="Q357" s="170">
        <v>0</v>
      </c>
      <c r="R357" s="170">
        <v>0</v>
      </c>
      <c r="S357" s="170">
        <v>0</v>
      </c>
      <c r="T357" s="170">
        <v>0</v>
      </c>
      <c r="U357" s="170">
        <v>0</v>
      </c>
      <c r="V357" s="170">
        <v>0</v>
      </c>
      <c r="W357" s="170">
        <v>0</v>
      </c>
      <c r="X357" s="170">
        <v>0</v>
      </c>
      <c r="Y357" s="170">
        <v>0</v>
      </c>
      <c r="Z357" s="170">
        <v>0</v>
      </c>
      <c r="AA357" s="170">
        <v>0</v>
      </c>
      <c r="AB357" s="170">
        <v>0</v>
      </c>
      <c r="AC357" s="170">
        <v>0</v>
      </c>
      <c r="AD357" s="170">
        <v>0</v>
      </c>
      <c r="AE357" s="170">
        <v>0</v>
      </c>
      <c r="AF357" s="170">
        <v>0</v>
      </c>
      <c r="AG357" s="170">
        <v>0</v>
      </c>
      <c r="AH357" s="170">
        <v>0</v>
      </c>
      <c r="AI357" s="170">
        <v>0</v>
      </c>
      <c r="AJ357" s="170">
        <v>0</v>
      </c>
      <c r="AK357" s="170">
        <v>0</v>
      </c>
      <c r="AL357" s="170">
        <v>0</v>
      </c>
      <c r="AM357" s="170">
        <v>0</v>
      </c>
      <c r="AN357" s="170">
        <v>0</v>
      </c>
      <c r="AO357" s="170">
        <v>0</v>
      </c>
      <c r="AP357" s="170">
        <v>0</v>
      </c>
    </row>
    <row r="358" spans="1:42" x14ac:dyDescent="0.2">
      <c r="A358" s="21" t="s">
        <v>3</v>
      </c>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row>
    <row r="359" spans="1:42" x14ac:dyDescent="0.2">
      <c r="A359" s="22" t="str">
        <f t="shared" ref="A359:A364" si="141">A351</f>
        <v>5-yr MACRS</v>
      </c>
      <c r="B359" s="174">
        <f>SUM(IF(ISNUMBER(C359:AP359),C359:AP359))</f>
        <v>0</v>
      </c>
      <c r="C359" s="122" t="e">
        <f>C351/100*$Q$318</f>
        <v>#N/A</v>
      </c>
      <c r="D359" s="122" t="e">
        <f t="shared" ref="D359:AP359" si="142">D351/100*$Q$318</f>
        <v>#N/A</v>
      </c>
      <c r="E359" s="122" t="e">
        <f t="shared" si="142"/>
        <v>#N/A</v>
      </c>
      <c r="F359" s="122" t="e">
        <f t="shared" si="142"/>
        <v>#N/A</v>
      </c>
      <c r="G359" s="122" t="e">
        <f t="shared" si="142"/>
        <v>#N/A</v>
      </c>
      <c r="H359" s="122" t="e">
        <f t="shared" si="142"/>
        <v>#N/A</v>
      </c>
      <c r="I359" s="122" t="e">
        <f t="shared" si="142"/>
        <v>#N/A</v>
      </c>
      <c r="J359" s="122" t="e">
        <f t="shared" si="142"/>
        <v>#N/A</v>
      </c>
      <c r="K359" s="122" t="e">
        <f t="shared" si="142"/>
        <v>#N/A</v>
      </c>
      <c r="L359" s="122" t="e">
        <f t="shared" si="142"/>
        <v>#N/A</v>
      </c>
      <c r="M359" s="122" t="e">
        <f t="shared" si="142"/>
        <v>#N/A</v>
      </c>
      <c r="N359" s="122" t="e">
        <f t="shared" si="142"/>
        <v>#N/A</v>
      </c>
      <c r="O359" s="122" t="e">
        <f t="shared" si="142"/>
        <v>#N/A</v>
      </c>
      <c r="P359" s="122" t="e">
        <f t="shared" si="142"/>
        <v>#N/A</v>
      </c>
      <c r="Q359" s="122" t="e">
        <f t="shared" si="142"/>
        <v>#N/A</v>
      </c>
      <c r="R359" s="122" t="e">
        <f t="shared" si="142"/>
        <v>#N/A</v>
      </c>
      <c r="S359" s="122" t="e">
        <f t="shared" si="142"/>
        <v>#N/A</v>
      </c>
      <c r="T359" s="122" t="e">
        <f t="shared" si="142"/>
        <v>#N/A</v>
      </c>
      <c r="U359" s="122" t="e">
        <f t="shared" si="142"/>
        <v>#N/A</v>
      </c>
      <c r="V359" s="122" t="e">
        <f t="shared" si="142"/>
        <v>#N/A</v>
      </c>
      <c r="W359" s="122" t="e">
        <f t="shared" si="142"/>
        <v>#N/A</v>
      </c>
      <c r="X359" s="122" t="e">
        <f t="shared" si="142"/>
        <v>#N/A</v>
      </c>
      <c r="Y359" s="122" t="e">
        <f t="shared" si="142"/>
        <v>#N/A</v>
      </c>
      <c r="Z359" s="122" t="e">
        <f t="shared" si="142"/>
        <v>#N/A</v>
      </c>
      <c r="AA359" s="122" t="e">
        <f t="shared" si="142"/>
        <v>#N/A</v>
      </c>
      <c r="AB359" s="122" t="e">
        <f t="shared" si="142"/>
        <v>#N/A</v>
      </c>
      <c r="AC359" s="122" t="e">
        <f t="shared" si="142"/>
        <v>#N/A</v>
      </c>
      <c r="AD359" s="122" t="e">
        <f t="shared" si="142"/>
        <v>#N/A</v>
      </c>
      <c r="AE359" s="122" t="e">
        <f t="shared" si="142"/>
        <v>#N/A</v>
      </c>
      <c r="AF359" s="122" t="e">
        <f t="shared" si="142"/>
        <v>#N/A</v>
      </c>
      <c r="AG359" s="122" t="e">
        <f t="shared" si="142"/>
        <v>#N/A</v>
      </c>
      <c r="AH359" s="122" t="e">
        <f t="shared" si="142"/>
        <v>#N/A</v>
      </c>
      <c r="AI359" s="122" t="e">
        <f t="shared" si="142"/>
        <v>#N/A</v>
      </c>
      <c r="AJ359" s="122" t="e">
        <f t="shared" si="142"/>
        <v>#N/A</v>
      </c>
      <c r="AK359" s="122" t="e">
        <f t="shared" si="142"/>
        <v>#N/A</v>
      </c>
      <c r="AL359" s="122" t="e">
        <f t="shared" si="142"/>
        <v>#N/A</v>
      </c>
      <c r="AM359" s="122" t="e">
        <f t="shared" si="142"/>
        <v>#N/A</v>
      </c>
      <c r="AN359" s="122" t="e">
        <f t="shared" si="142"/>
        <v>#N/A</v>
      </c>
      <c r="AO359" s="122" t="e">
        <f t="shared" si="142"/>
        <v>#N/A</v>
      </c>
      <c r="AP359" s="122" t="e">
        <f t="shared" si="142"/>
        <v>#N/A</v>
      </c>
    </row>
    <row r="360" spans="1:42" x14ac:dyDescent="0.2">
      <c r="A360" s="22" t="str">
        <f t="shared" si="141"/>
        <v>15-yr MACRS</v>
      </c>
      <c r="B360" s="174">
        <f t="array" ref="B360">SUM(IF(ISNUMBER(C360:AP360),C360:AP360))</f>
        <v>0</v>
      </c>
      <c r="C360" s="122" t="e">
        <f>C352/100*$Q$319</f>
        <v>#N/A</v>
      </c>
      <c r="D360" s="122" t="e">
        <f t="shared" ref="D360:AP360" si="143">D352/100*$Q$319</f>
        <v>#N/A</v>
      </c>
      <c r="E360" s="122" t="e">
        <f t="shared" si="143"/>
        <v>#N/A</v>
      </c>
      <c r="F360" s="122" t="e">
        <f t="shared" si="143"/>
        <v>#N/A</v>
      </c>
      <c r="G360" s="122" t="e">
        <f t="shared" si="143"/>
        <v>#N/A</v>
      </c>
      <c r="H360" s="122" t="e">
        <f t="shared" si="143"/>
        <v>#N/A</v>
      </c>
      <c r="I360" s="122" t="e">
        <f t="shared" si="143"/>
        <v>#N/A</v>
      </c>
      <c r="J360" s="122" t="e">
        <f t="shared" si="143"/>
        <v>#N/A</v>
      </c>
      <c r="K360" s="122" t="e">
        <f t="shared" si="143"/>
        <v>#N/A</v>
      </c>
      <c r="L360" s="122" t="e">
        <f t="shared" si="143"/>
        <v>#N/A</v>
      </c>
      <c r="M360" s="122" t="e">
        <f t="shared" si="143"/>
        <v>#N/A</v>
      </c>
      <c r="N360" s="122" t="e">
        <f t="shared" si="143"/>
        <v>#N/A</v>
      </c>
      <c r="O360" s="122" t="e">
        <f t="shared" si="143"/>
        <v>#N/A</v>
      </c>
      <c r="P360" s="122" t="e">
        <f t="shared" si="143"/>
        <v>#N/A</v>
      </c>
      <c r="Q360" s="122" t="e">
        <f t="shared" si="143"/>
        <v>#N/A</v>
      </c>
      <c r="R360" s="122" t="e">
        <f t="shared" si="143"/>
        <v>#N/A</v>
      </c>
      <c r="S360" s="122" t="e">
        <f t="shared" si="143"/>
        <v>#N/A</v>
      </c>
      <c r="T360" s="122" t="e">
        <f t="shared" si="143"/>
        <v>#N/A</v>
      </c>
      <c r="U360" s="122" t="e">
        <f t="shared" si="143"/>
        <v>#N/A</v>
      </c>
      <c r="V360" s="122" t="e">
        <f t="shared" si="143"/>
        <v>#N/A</v>
      </c>
      <c r="W360" s="122" t="e">
        <f t="shared" si="143"/>
        <v>#N/A</v>
      </c>
      <c r="X360" s="122" t="e">
        <f t="shared" si="143"/>
        <v>#N/A</v>
      </c>
      <c r="Y360" s="122" t="e">
        <f t="shared" si="143"/>
        <v>#N/A</v>
      </c>
      <c r="Z360" s="122" t="e">
        <f t="shared" si="143"/>
        <v>#N/A</v>
      </c>
      <c r="AA360" s="122" t="e">
        <f t="shared" si="143"/>
        <v>#N/A</v>
      </c>
      <c r="AB360" s="122" t="e">
        <f t="shared" si="143"/>
        <v>#N/A</v>
      </c>
      <c r="AC360" s="122" t="e">
        <f t="shared" si="143"/>
        <v>#N/A</v>
      </c>
      <c r="AD360" s="122" t="e">
        <f t="shared" si="143"/>
        <v>#N/A</v>
      </c>
      <c r="AE360" s="122" t="e">
        <f t="shared" si="143"/>
        <v>#N/A</v>
      </c>
      <c r="AF360" s="122" t="e">
        <f t="shared" si="143"/>
        <v>#N/A</v>
      </c>
      <c r="AG360" s="122" t="e">
        <f t="shared" si="143"/>
        <v>#N/A</v>
      </c>
      <c r="AH360" s="122" t="e">
        <f t="shared" si="143"/>
        <v>#N/A</v>
      </c>
      <c r="AI360" s="122" t="e">
        <f t="shared" si="143"/>
        <v>#N/A</v>
      </c>
      <c r="AJ360" s="122" t="e">
        <f t="shared" si="143"/>
        <v>#N/A</v>
      </c>
      <c r="AK360" s="122" t="e">
        <f t="shared" si="143"/>
        <v>#N/A</v>
      </c>
      <c r="AL360" s="122" t="e">
        <f t="shared" si="143"/>
        <v>#N/A</v>
      </c>
      <c r="AM360" s="122" t="e">
        <f t="shared" si="143"/>
        <v>#N/A</v>
      </c>
      <c r="AN360" s="122" t="e">
        <f t="shared" si="143"/>
        <v>#N/A</v>
      </c>
      <c r="AO360" s="122" t="e">
        <f t="shared" si="143"/>
        <v>#N/A</v>
      </c>
      <c r="AP360" s="122" t="e">
        <f t="shared" si="143"/>
        <v>#N/A</v>
      </c>
    </row>
    <row r="361" spans="1:42" x14ac:dyDescent="0.2">
      <c r="A361" s="22" t="str">
        <f t="shared" si="141"/>
        <v>5-yr SL</v>
      </c>
      <c r="B361" s="174">
        <f t="array" ref="B361">SUM(IF(ISNUMBER(C361:AP361),C361:AP361))</f>
        <v>0</v>
      </c>
      <c r="C361" s="122" t="e">
        <f>C353/100*$Q$320</f>
        <v>#N/A</v>
      </c>
      <c r="D361" s="122" t="e">
        <f t="shared" ref="D361:AP361" si="144">D353/100*$Q$320</f>
        <v>#N/A</v>
      </c>
      <c r="E361" s="122" t="e">
        <f t="shared" si="144"/>
        <v>#N/A</v>
      </c>
      <c r="F361" s="122" t="e">
        <f t="shared" si="144"/>
        <v>#N/A</v>
      </c>
      <c r="G361" s="122" t="e">
        <f t="shared" si="144"/>
        <v>#N/A</v>
      </c>
      <c r="H361" s="122" t="e">
        <f t="shared" si="144"/>
        <v>#N/A</v>
      </c>
      <c r="I361" s="122" t="e">
        <f t="shared" si="144"/>
        <v>#N/A</v>
      </c>
      <c r="J361" s="122" t="e">
        <f t="shared" si="144"/>
        <v>#N/A</v>
      </c>
      <c r="K361" s="122" t="e">
        <f t="shared" si="144"/>
        <v>#N/A</v>
      </c>
      <c r="L361" s="122" t="e">
        <f t="shared" si="144"/>
        <v>#N/A</v>
      </c>
      <c r="M361" s="122" t="e">
        <f t="shared" si="144"/>
        <v>#N/A</v>
      </c>
      <c r="N361" s="122" t="e">
        <f t="shared" si="144"/>
        <v>#N/A</v>
      </c>
      <c r="O361" s="122" t="e">
        <f t="shared" si="144"/>
        <v>#N/A</v>
      </c>
      <c r="P361" s="122" t="e">
        <f t="shared" si="144"/>
        <v>#N/A</v>
      </c>
      <c r="Q361" s="122" t="e">
        <f t="shared" si="144"/>
        <v>#N/A</v>
      </c>
      <c r="R361" s="122" t="e">
        <f t="shared" si="144"/>
        <v>#N/A</v>
      </c>
      <c r="S361" s="122" t="e">
        <f t="shared" si="144"/>
        <v>#N/A</v>
      </c>
      <c r="T361" s="122" t="e">
        <f t="shared" si="144"/>
        <v>#N/A</v>
      </c>
      <c r="U361" s="122" t="e">
        <f t="shared" si="144"/>
        <v>#N/A</v>
      </c>
      <c r="V361" s="122" t="e">
        <f t="shared" si="144"/>
        <v>#N/A</v>
      </c>
      <c r="W361" s="122" t="e">
        <f t="shared" si="144"/>
        <v>#N/A</v>
      </c>
      <c r="X361" s="122" t="e">
        <f t="shared" si="144"/>
        <v>#N/A</v>
      </c>
      <c r="Y361" s="122" t="e">
        <f t="shared" si="144"/>
        <v>#N/A</v>
      </c>
      <c r="Z361" s="122" t="e">
        <f t="shared" si="144"/>
        <v>#N/A</v>
      </c>
      <c r="AA361" s="122" t="e">
        <f t="shared" si="144"/>
        <v>#N/A</v>
      </c>
      <c r="AB361" s="122" t="e">
        <f t="shared" si="144"/>
        <v>#N/A</v>
      </c>
      <c r="AC361" s="122" t="e">
        <f t="shared" si="144"/>
        <v>#N/A</v>
      </c>
      <c r="AD361" s="122" t="e">
        <f t="shared" si="144"/>
        <v>#N/A</v>
      </c>
      <c r="AE361" s="122" t="e">
        <f t="shared" si="144"/>
        <v>#N/A</v>
      </c>
      <c r="AF361" s="122" t="e">
        <f t="shared" si="144"/>
        <v>#N/A</v>
      </c>
      <c r="AG361" s="122" t="e">
        <f t="shared" si="144"/>
        <v>#N/A</v>
      </c>
      <c r="AH361" s="122" t="e">
        <f t="shared" si="144"/>
        <v>#N/A</v>
      </c>
      <c r="AI361" s="122" t="e">
        <f t="shared" si="144"/>
        <v>#N/A</v>
      </c>
      <c r="AJ361" s="122" t="e">
        <f t="shared" si="144"/>
        <v>#N/A</v>
      </c>
      <c r="AK361" s="122" t="e">
        <f t="shared" si="144"/>
        <v>#N/A</v>
      </c>
      <c r="AL361" s="122" t="e">
        <f t="shared" si="144"/>
        <v>#N/A</v>
      </c>
      <c r="AM361" s="122" t="e">
        <f t="shared" si="144"/>
        <v>#N/A</v>
      </c>
      <c r="AN361" s="122" t="e">
        <f t="shared" si="144"/>
        <v>#N/A</v>
      </c>
      <c r="AO361" s="122" t="e">
        <f t="shared" si="144"/>
        <v>#N/A</v>
      </c>
      <c r="AP361" s="122" t="e">
        <f t="shared" si="144"/>
        <v>#N/A</v>
      </c>
    </row>
    <row r="362" spans="1:42" x14ac:dyDescent="0.2">
      <c r="A362" s="22" t="str">
        <f t="shared" si="141"/>
        <v>15-yr SL</v>
      </c>
      <c r="B362" s="174">
        <f t="array" ref="B362">SUM(IF(ISNUMBER(C362:AP362),C362:AP362))</f>
        <v>0</v>
      </c>
      <c r="C362" s="122" t="e">
        <f>C354/100*$Q$321</f>
        <v>#N/A</v>
      </c>
      <c r="D362" s="122" t="e">
        <f t="shared" ref="D362:AP362" si="145">D354/100*$Q$321</f>
        <v>#N/A</v>
      </c>
      <c r="E362" s="122" t="e">
        <f t="shared" si="145"/>
        <v>#N/A</v>
      </c>
      <c r="F362" s="122" t="e">
        <f t="shared" si="145"/>
        <v>#N/A</v>
      </c>
      <c r="G362" s="122" t="e">
        <f t="shared" si="145"/>
        <v>#N/A</v>
      </c>
      <c r="H362" s="122" t="e">
        <f t="shared" si="145"/>
        <v>#N/A</v>
      </c>
      <c r="I362" s="122" t="e">
        <f t="shared" si="145"/>
        <v>#N/A</v>
      </c>
      <c r="J362" s="122" t="e">
        <f t="shared" si="145"/>
        <v>#N/A</v>
      </c>
      <c r="K362" s="122" t="e">
        <f t="shared" si="145"/>
        <v>#N/A</v>
      </c>
      <c r="L362" s="122" t="e">
        <f t="shared" si="145"/>
        <v>#N/A</v>
      </c>
      <c r="M362" s="122" t="e">
        <f t="shared" si="145"/>
        <v>#N/A</v>
      </c>
      <c r="N362" s="122" t="e">
        <f t="shared" si="145"/>
        <v>#N/A</v>
      </c>
      <c r="O362" s="122" t="e">
        <f t="shared" si="145"/>
        <v>#N/A</v>
      </c>
      <c r="P362" s="122" t="e">
        <f t="shared" si="145"/>
        <v>#N/A</v>
      </c>
      <c r="Q362" s="122" t="e">
        <f t="shared" si="145"/>
        <v>#N/A</v>
      </c>
      <c r="R362" s="122" t="e">
        <f t="shared" si="145"/>
        <v>#N/A</v>
      </c>
      <c r="S362" s="122" t="e">
        <f t="shared" si="145"/>
        <v>#N/A</v>
      </c>
      <c r="T362" s="122" t="e">
        <f t="shared" si="145"/>
        <v>#N/A</v>
      </c>
      <c r="U362" s="122" t="e">
        <f t="shared" si="145"/>
        <v>#N/A</v>
      </c>
      <c r="V362" s="122" t="e">
        <f t="shared" si="145"/>
        <v>#N/A</v>
      </c>
      <c r="W362" s="122" t="e">
        <f t="shared" si="145"/>
        <v>#N/A</v>
      </c>
      <c r="X362" s="122" t="e">
        <f t="shared" si="145"/>
        <v>#N/A</v>
      </c>
      <c r="Y362" s="122" t="e">
        <f t="shared" si="145"/>
        <v>#N/A</v>
      </c>
      <c r="Z362" s="122" t="e">
        <f t="shared" si="145"/>
        <v>#N/A</v>
      </c>
      <c r="AA362" s="122" t="e">
        <f t="shared" si="145"/>
        <v>#N/A</v>
      </c>
      <c r="AB362" s="122" t="e">
        <f t="shared" si="145"/>
        <v>#N/A</v>
      </c>
      <c r="AC362" s="122" t="e">
        <f t="shared" si="145"/>
        <v>#N/A</v>
      </c>
      <c r="AD362" s="122" t="e">
        <f t="shared" si="145"/>
        <v>#N/A</v>
      </c>
      <c r="AE362" s="122" t="e">
        <f t="shared" si="145"/>
        <v>#N/A</v>
      </c>
      <c r="AF362" s="122" t="e">
        <f t="shared" si="145"/>
        <v>#N/A</v>
      </c>
      <c r="AG362" s="122" t="e">
        <f t="shared" si="145"/>
        <v>#N/A</v>
      </c>
      <c r="AH362" s="122" t="e">
        <f t="shared" si="145"/>
        <v>#N/A</v>
      </c>
      <c r="AI362" s="122" t="e">
        <f t="shared" si="145"/>
        <v>#N/A</v>
      </c>
      <c r="AJ362" s="122" t="e">
        <f t="shared" si="145"/>
        <v>#N/A</v>
      </c>
      <c r="AK362" s="122" t="e">
        <f t="shared" si="145"/>
        <v>#N/A</v>
      </c>
      <c r="AL362" s="122" t="e">
        <f t="shared" si="145"/>
        <v>#N/A</v>
      </c>
      <c r="AM362" s="122" t="e">
        <f t="shared" si="145"/>
        <v>#N/A</v>
      </c>
      <c r="AN362" s="122" t="e">
        <f t="shared" si="145"/>
        <v>#N/A</v>
      </c>
      <c r="AO362" s="122" t="e">
        <f t="shared" si="145"/>
        <v>#N/A</v>
      </c>
      <c r="AP362" s="122" t="e">
        <f t="shared" si="145"/>
        <v>#N/A</v>
      </c>
    </row>
    <row r="363" spans="1:42" x14ac:dyDescent="0.2">
      <c r="A363" s="22" t="str">
        <f t="shared" si="141"/>
        <v>20-yr SL</v>
      </c>
      <c r="B363" s="174">
        <f t="array" ref="B363">SUM(IF(ISNUMBER(C363:AP363),C363:AP363))</f>
        <v>0</v>
      </c>
      <c r="C363" s="122" t="e">
        <f>C355/100*$Q$322</f>
        <v>#N/A</v>
      </c>
      <c r="D363" s="122" t="e">
        <f t="shared" ref="D363:AP363" si="146">D355/100*$Q$322</f>
        <v>#N/A</v>
      </c>
      <c r="E363" s="122" t="e">
        <f t="shared" si="146"/>
        <v>#N/A</v>
      </c>
      <c r="F363" s="122" t="e">
        <f t="shared" si="146"/>
        <v>#N/A</v>
      </c>
      <c r="G363" s="122" t="e">
        <f t="shared" si="146"/>
        <v>#N/A</v>
      </c>
      <c r="H363" s="122" t="e">
        <f t="shared" si="146"/>
        <v>#N/A</v>
      </c>
      <c r="I363" s="122" t="e">
        <f t="shared" si="146"/>
        <v>#N/A</v>
      </c>
      <c r="J363" s="122" t="e">
        <f t="shared" si="146"/>
        <v>#N/A</v>
      </c>
      <c r="K363" s="122" t="e">
        <f t="shared" si="146"/>
        <v>#N/A</v>
      </c>
      <c r="L363" s="122" t="e">
        <f t="shared" si="146"/>
        <v>#N/A</v>
      </c>
      <c r="M363" s="122" t="e">
        <f t="shared" si="146"/>
        <v>#N/A</v>
      </c>
      <c r="N363" s="122" t="e">
        <f t="shared" si="146"/>
        <v>#N/A</v>
      </c>
      <c r="O363" s="122" t="e">
        <f t="shared" si="146"/>
        <v>#N/A</v>
      </c>
      <c r="P363" s="122" t="e">
        <f t="shared" si="146"/>
        <v>#N/A</v>
      </c>
      <c r="Q363" s="122" t="e">
        <f t="shared" si="146"/>
        <v>#N/A</v>
      </c>
      <c r="R363" s="122" t="e">
        <f t="shared" si="146"/>
        <v>#N/A</v>
      </c>
      <c r="S363" s="122" t="e">
        <f t="shared" si="146"/>
        <v>#N/A</v>
      </c>
      <c r="T363" s="122" t="e">
        <f t="shared" si="146"/>
        <v>#N/A</v>
      </c>
      <c r="U363" s="122" t="e">
        <f t="shared" si="146"/>
        <v>#N/A</v>
      </c>
      <c r="V363" s="122" t="e">
        <f t="shared" si="146"/>
        <v>#N/A</v>
      </c>
      <c r="W363" s="122" t="e">
        <f t="shared" si="146"/>
        <v>#N/A</v>
      </c>
      <c r="X363" s="122" t="e">
        <f t="shared" si="146"/>
        <v>#N/A</v>
      </c>
      <c r="Y363" s="122" t="e">
        <f t="shared" si="146"/>
        <v>#N/A</v>
      </c>
      <c r="Z363" s="122" t="e">
        <f t="shared" si="146"/>
        <v>#N/A</v>
      </c>
      <c r="AA363" s="122" t="e">
        <f t="shared" si="146"/>
        <v>#N/A</v>
      </c>
      <c r="AB363" s="122" t="e">
        <f t="shared" si="146"/>
        <v>#N/A</v>
      </c>
      <c r="AC363" s="122" t="e">
        <f t="shared" si="146"/>
        <v>#N/A</v>
      </c>
      <c r="AD363" s="122" t="e">
        <f t="shared" si="146"/>
        <v>#N/A</v>
      </c>
      <c r="AE363" s="122" t="e">
        <f t="shared" si="146"/>
        <v>#N/A</v>
      </c>
      <c r="AF363" s="122" t="e">
        <f t="shared" si="146"/>
        <v>#N/A</v>
      </c>
      <c r="AG363" s="122" t="e">
        <f t="shared" si="146"/>
        <v>#N/A</v>
      </c>
      <c r="AH363" s="122" t="e">
        <f t="shared" si="146"/>
        <v>#N/A</v>
      </c>
      <c r="AI363" s="122" t="e">
        <f t="shared" si="146"/>
        <v>#N/A</v>
      </c>
      <c r="AJ363" s="122" t="e">
        <f t="shared" si="146"/>
        <v>#N/A</v>
      </c>
      <c r="AK363" s="122" t="e">
        <f t="shared" si="146"/>
        <v>#N/A</v>
      </c>
      <c r="AL363" s="122" t="e">
        <f t="shared" si="146"/>
        <v>#N/A</v>
      </c>
      <c r="AM363" s="122" t="e">
        <f t="shared" si="146"/>
        <v>#N/A</v>
      </c>
      <c r="AN363" s="122" t="e">
        <f t="shared" si="146"/>
        <v>#N/A</v>
      </c>
      <c r="AO363" s="122" t="e">
        <f t="shared" si="146"/>
        <v>#N/A</v>
      </c>
      <c r="AP363" s="122" t="e">
        <f t="shared" si="146"/>
        <v>#N/A</v>
      </c>
    </row>
    <row r="364" spans="1:42" x14ac:dyDescent="0.2">
      <c r="A364" s="22" t="str">
        <f t="shared" si="141"/>
        <v>39-yr SL</v>
      </c>
      <c r="B364" s="174">
        <f>SUM(IF(ISNUMBER(C364:AP364),C364:AP364))</f>
        <v>0</v>
      </c>
      <c r="C364" s="122" t="e">
        <f>C356/100*$Q$323</f>
        <v>#N/A</v>
      </c>
      <c r="D364" s="122" t="e">
        <f t="shared" ref="D364:AP364" si="147">D356/100*$Q$323</f>
        <v>#N/A</v>
      </c>
      <c r="E364" s="122" t="e">
        <f t="shared" si="147"/>
        <v>#N/A</v>
      </c>
      <c r="F364" s="122" t="e">
        <f t="shared" si="147"/>
        <v>#N/A</v>
      </c>
      <c r="G364" s="122" t="e">
        <f t="shared" si="147"/>
        <v>#N/A</v>
      </c>
      <c r="H364" s="122" t="e">
        <f t="shared" si="147"/>
        <v>#N/A</v>
      </c>
      <c r="I364" s="122" t="e">
        <f t="shared" si="147"/>
        <v>#N/A</v>
      </c>
      <c r="J364" s="122" t="e">
        <f t="shared" si="147"/>
        <v>#N/A</v>
      </c>
      <c r="K364" s="122" t="e">
        <f t="shared" si="147"/>
        <v>#N/A</v>
      </c>
      <c r="L364" s="122" t="e">
        <f t="shared" si="147"/>
        <v>#N/A</v>
      </c>
      <c r="M364" s="122" t="e">
        <f t="shared" si="147"/>
        <v>#N/A</v>
      </c>
      <c r="N364" s="122" t="e">
        <f t="shared" si="147"/>
        <v>#N/A</v>
      </c>
      <c r="O364" s="122" t="e">
        <f t="shared" si="147"/>
        <v>#N/A</v>
      </c>
      <c r="P364" s="122" t="e">
        <f t="shared" si="147"/>
        <v>#N/A</v>
      </c>
      <c r="Q364" s="122" t="e">
        <f t="shared" si="147"/>
        <v>#N/A</v>
      </c>
      <c r="R364" s="122" t="e">
        <f t="shared" si="147"/>
        <v>#N/A</v>
      </c>
      <c r="S364" s="122" t="e">
        <f t="shared" si="147"/>
        <v>#N/A</v>
      </c>
      <c r="T364" s="122" t="e">
        <f t="shared" si="147"/>
        <v>#N/A</v>
      </c>
      <c r="U364" s="122" t="e">
        <f t="shared" si="147"/>
        <v>#N/A</v>
      </c>
      <c r="V364" s="122" t="e">
        <f t="shared" si="147"/>
        <v>#N/A</v>
      </c>
      <c r="W364" s="122" t="e">
        <f t="shared" si="147"/>
        <v>#N/A</v>
      </c>
      <c r="X364" s="122" t="e">
        <f t="shared" si="147"/>
        <v>#N/A</v>
      </c>
      <c r="Y364" s="122" t="e">
        <f t="shared" si="147"/>
        <v>#N/A</v>
      </c>
      <c r="Z364" s="122" t="e">
        <f t="shared" si="147"/>
        <v>#N/A</v>
      </c>
      <c r="AA364" s="122" t="e">
        <f t="shared" si="147"/>
        <v>#N/A</v>
      </c>
      <c r="AB364" s="122" t="e">
        <f t="shared" si="147"/>
        <v>#N/A</v>
      </c>
      <c r="AC364" s="122" t="e">
        <f t="shared" si="147"/>
        <v>#N/A</v>
      </c>
      <c r="AD364" s="122" t="e">
        <f t="shared" si="147"/>
        <v>#N/A</v>
      </c>
      <c r="AE364" s="122" t="e">
        <f t="shared" si="147"/>
        <v>#N/A</v>
      </c>
      <c r="AF364" s="122" t="e">
        <f t="shared" si="147"/>
        <v>#N/A</v>
      </c>
      <c r="AG364" s="122" t="e">
        <f t="shared" si="147"/>
        <v>#N/A</v>
      </c>
      <c r="AH364" s="122" t="e">
        <f t="shared" si="147"/>
        <v>#N/A</v>
      </c>
      <c r="AI364" s="122" t="e">
        <f t="shared" si="147"/>
        <v>#N/A</v>
      </c>
      <c r="AJ364" s="122" t="e">
        <f t="shared" si="147"/>
        <v>#N/A</v>
      </c>
      <c r="AK364" s="122" t="e">
        <f t="shared" si="147"/>
        <v>#N/A</v>
      </c>
      <c r="AL364" s="122" t="e">
        <f t="shared" si="147"/>
        <v>#N/A</v>
      </c>
      <c r="AM364" s="122" t="e">
        <f t="shared" si="147"/>
        <v>#N/A</v>
      </c>
      <c r="AN364" s="122" t="e">
        <f t="shared" si="147"/>
        <v>#N/A</v>
      </c>
      <c r="AO364" s="122" t="e">
        <f t="shared" si="147"/>
        <v>#N/A</v>
      </c>
      <c r="AP364" s="122" t="e">
        <f t="shared" si="147"/>
        <v>#N/A</v>
      </c>
    </row>
    <row r="365" spans="1:42" x14ac:dyDescent="0.2">
      <c r="A365" s="22" t="s">
        <v>307</v>
      </c>
      <c r="B365" s="281">
        <f>SUM(IF(ISNUMBER(C365:AP365),C365:AP365))</f>
        <v>0</v>
      </c>
      <c r="C365" s="122">
        <f t="shared" ref="C365:AP365" si="148">IF(C2&lt;=analysis_period,C357/100*$Q$324,0)</f>
        <v>0</v>
      </c>
      <c r="D365" s="122">
        <f t="shared" si="148"/>
        <v>0</v>
      </c>
      <c r="E365" s="122">
        <f t="shared" si="148"/>
        <v>0</v>
      </c>
      <c r="F365" s="122">
        <f t="shared" si="148"/>
        <v>0</v>
      </c>
      <c r="G365" s="122">
        <f t="shared" si="148"/>
        <v>0</v>
      </c>
      <c r="H365" s="122">
        <f t="shared" si="148"/>
        <v>0</v>
      </c>
      <c r="I365" s="122">
        <f t="shared" si="148"/>
        <v>0</v>
      </c>
      <c r="J365" s="122">
        <f t="shared" si="148"/>
        <v>0</v>
      </c>
      <c r="K365" s="122">
        <f t="shared" si="148"/>
        <v>0</v>
      </c>
      <c r="L365" s="122">
        <f t="shared" si="148"/>
        <v>0</v>
      </c>
      <c r="M365" s="122">
        <f t="shared" si="148"/>
        <v>0</v>
      </c>
      <c r="N365" s="122">
        <f t="shared" si="148"/>
        <v>0</v>
      </c>
      <c r="O365" s="122">
        <f t="shared" si="148"/>
        <v>0</v>
      </c>
      <c r="P365" s="122">
        <f t="shared" si="148"/>
        <v>0</v>
      </c>
      <c r="Q365" s="122">
        <f t="shared" si="148"/>
        <v>0</v>
      </c>
      <c r="R365" s="122">
        <f t="shared" si="148"/>
        <v>0</v>
      </c>
      <c r="S365" s="122">
        <f t="shared" si="148"/>
        <v>0</v>
      </c>
      <c r="T365" s="122">
        <f t="shared" si="148"/>
        <v>0</v>
      </c>
      <c r="U365" s="122">
        <f t="shared" si="148"/>
        <v>0</v>
      </c>
      <c r="V365" s="122">
        <f t="shared" si="148"/>
        <v>0</v>
      </c>
      <c r="W365" s="122">
        <f t="shared" si="148"/>
        <v>0</v>
      </c>
      <c r="X365" s="122">
        <f t="shared" si="148"/>
        <v>0</v>
      </c>
      <c r="Y365" s="122">
        <f t="shared" si="148"/>
        <v>0</v>
      </c>
      <c r="Z365" s="122">
        <f t="shared" si="148"/>
        <v>0</v>
      </c>
      <c r="AA365" s="122">
        <f t="shared" si="148"/>
        <v>0</v>
      </c>
      <c r="AB365" s="122">
        <f t="shared" si="148"/>
        <v>0</v>
      </c>
      <c r="AC365" s="122">
        <f t="shared" si="148"/>
        <v>0</v>
      </c>
      <c r="AD365" s="122">
        <f t="shared" si="148"/>
        <v>0</v>
      </c>
      <c r="AE365" s="122">
        <f t="shared" si="148"/>
        <v>0</v>
      </c>
      <c r="AF365" s="122">
        <f t="shared" si="148"/>
        <v>0</v>
      </c>
      <c r="AG365" s="122">
        <f t="shared" si="148"/>
        <v>0</v>
      </c>
      <c r="AH365" s="122">
        <f t="shared" si="148"/>
        <v>0</v>
      </c>
      <c r="AI365" s="122">
        <f t="shared" si="148"/>
        <v>0</v>
      </c>
      <c r="AJ365" s="122">
        <f t="shared" si="148"/>
        <v>0</v>
      </c>
      <c r="AK365" s="122">
        <f t="shared" si="148"/>
        <v>0</v>
      </c>
      <c r="AL365" s="122">
        <f t="shared" si="148"/>
        <v>0</v>
      </c>
      <c r="AM365" s="122">
        <f t="shared" si="148"/>
        <v>0</v>
      </c>
      <c r="AN365" s="122">
        <f t="shared" si="148"/>
        <v>0</v>
      </c>
      <c r="AO365" s="122">
        <f t="shared" si="148"/>
        <v>0</v>
      </c>
      <c r="AP365" s="122">
        <f t="shared" si="148"/>
        <v>0</v>
      </c>
    </row>
    <row r="366" spans="1:42" x14ac:dyDescent="0.2">
      <c r="A366" s="22" t="s">
        <v>88</v>
      </c>
      <c r="B366" s="175">
        <f t="shared" ref="B366" si="149">SUM(C366:AP366)</f>
        <v>0</v>
      </c>
      <c r="C366" s="123">
        <f>P325</f>
        <v>0</v>
      </c>
      <c r="D366" s="123">
        <v>0</v>
      </c>
      <c r="E366" s="123">
        <v>0</v>
      </c>
      <c r="F366" s="123">
        <v>0</v>
      </c>
      <c r="G366" s="123">
        <v>0</v>
      </c>
      <c r="H366" s="123">
        <v>0</v>
      </c>
      <c r="I366" s="123">
        <v>0</v>
      </c>
      <c r="J366" s="123">
        <v>0</v>
      </c>
      <c r="K366" s="123">
        <v>0</v>
      </c>
      <c r="L366" s="123">
        <v>0</v>
      </c>
      <c r="M366" s="123">
        <v>0</v>
      </c>
      <c r="N366" s="123">
        <v>0</v>
      </c>
      <c r="O366" s="123">
        <v>0</v>
      </c>
      <c r="P366" s="123">
        <v>0</v>
      </c>
      <c r="Q366" s="123">
        <v>0</v>
      </c>
      <c r="R366" s="123">
        <v>0</v>
      </c>
      <c r="S366" s="123">
        <v>0</v>
      </c>
      <c r="T366" s="123">
        <v>0</v>
      </c>
      <c r="U366" s="123">
        <v>0</v>
      </c>
      <c r="V366" s="123">
        <v>0</v>
      </c>
      <c r="W366" s="123">
        <v>0</v>
      </c>
      <c r="X366" s="123">
        <v>0</v>
      </c>
      <c r="Y366" s="123">
        <v>0</v>
      </c>
      <c r="Z366" s="123">
        <v>0</v>
      </c>
      <c r="AA366" s="123">
        <v>0</v>
      </c>
      <c r="AB366" s="123">
        <v>0</v>
      </c>
      <c r="AC366" s="123">
        <v>0</v>
      </c>
      <c r="AD366" s="123">
        <v>0</v>
      </c>
      <c r="AE366" s="123">
        <v>0</v>
      </c>
      <c r="AF366" s="123">
        <v>0</v>
      </c>
      <c r="AG366" s="123">
        <v>0</v>
      </c>
      <c r="AH366" s="123">
        <v>0</v>
      </c>
      <c r="AI366" s="123">
        <v>0</v>
      </c>
      <c r="AJ366" s="123">
        <v>0</v>
      </c>
      <c r="AK366" s="123">
        <v>0</v>
      </c>
      <c r="AL366" s="123">
        <v>0</v>
      </c>
      <c r="AM366" s="123">
        <v>0</v>
      </c>
      <c r="AN366" s="123">
        <v>0</v>
      </c>
      <c r="AO366" s="123">
        <v>0</v>
      </c>
      <c r="AP366" s="123">
        <v>0</v>
      </c>
    </row>
    <row r="367" spans="1:42" x14ac:dyDescent="0.2">
      <c r="A367" s="21"/>
      <c r="B367" s="176">
        <f t="array" ref="B367">SUM(IF(ISNUMBER(C367:AP367),C367:AP367))</f>
        <v>0</v>
      </c>
      <c r="C367" s="122" t="e">
        <f>SUM(C359:C366)</f>
        <v>#N/A</v>
      </c>
      <c r="D367" s="122" t="e">
        <f>SUM(D359:D366)</f>
        <v>#N/A</v>
      </c>
      <c r="E367" s="122" t="e">
        <f t="shared" ref="E367:AP367" si="150">SUM(E359:E366)</f>
        <v>#N/A</v>
      </c>
      <c r="F367" s="122" t="e">
        <f t="shared" si="150"/>
        <v>#N/A</v>
      </c>
      <c r="G367" s="122" t="e">
        <f t="shared" si="150"/>
        <v>#N/A</v>
      </c>
      <c r="H367" s="122" t="e">
        <f t="shared" si="150"/>
        <v>#N/A</v>
      </c>
      <c r="I367" s="122" t="e">
        <f t="shared" si="150"/>
        <v>#N/A</v>
      </c>
      <c r="J367" s="122" t="e">
        <f t="shared" si="150"/>
        <v>#N/A</v>
      </c>
      <c r="K367" s="122" t="e">
        <f t="shared" si="150"/>
        <v>#N/A</v>
      </c>
      <c r="L367" s="122" t="e">
        <f t="shared" si="150"/>
        <v>#N/A</v>
      </c>
      <c r="M367" s="122" t="e">
        <f t="shared" si="150"/>
        <v>#N/A</v>
      </c>
      <c r="N367" s="122" t="e">
        <f t="shared" si="150"/>
        <v>#N/A</v>
      </c>
      <c r="O367" s="122" t="e">
        <f t="shared" si="150"/>
        <v>#N/A</v>
      </c>
      <c r="P367" s="122" t="e">
        <f t="shared" si="150"/>
        <v>#N/A</v>
      </c>
      <c r="Q367" s="122" t="e">
        <f t="shared" si="150"/>
        <v>#N/A</v>
      </c>
      <c r="R367" s="122" t="e">
        <f t="shared" si="150"/>
        <v>#N/A</v>
      </c>
      <c r="S367" s="122" t="e">
        <f t="shared" si="150"/>
        <v>#N/A</v>
      </c>
      <c r="T367" s="122" t="e">
        <f t="shared" si="150"/>
        <v>#N/A</v>
      </c>
      <c r="U367" s="122" t="e">
        <f t="shared" si="150"/>
        <v>#N/A</v>
      </c>
      <c r="V367" s="122" t="e">
        <f t="shared" si="150"/>
        <v>#N/A</v>
      </c>
      <c r="W367" s="122" t="e">
        <f t="shared" si="150"/>
        <v>#N/A</v>
      </c>
      <c r="X367" s="122" t="e">
        <f t="shared" si="150"/>
        <v>#N/A</v>
      </c>
      <c r="Y367" s="122" t="e">
        <f t="shared" si="150"/>
        <v>#N/A</v>
      </c>
      <c r="Z367" s="122" t="e">
        <f t="shared" si="150"/>
        <v>#N/A</v>
      </c>
      <c r="AA367" s="122" t="e">
        <f t="shared" si="150"/>
        <v>#N/A</v>
      </c>
      <c r="AB367" s="122" t="e">
        <f t="shared" si="150"/>
        <v>#N/A</v>
      </c>
      <c r="AC367" s="122" t="e">
        <f t="shared" si="150"/>
        <v>#N/A</v>
      </c>
      <c r="AD367" s="122" t="e">
        <f t="shared" si="150"/>
        <v>#N/A</v>
      </c>
      <c r="AE367" s="122" t="e">
        <f t="shared" si="150"/>
        <v>#N/A</v>
      </c>
      <c r="AF367" s="122" t="e">
        <f t="shared" si="150"/>
        <v>#N/A</v>
      </c>
      <c r="AG367" s="122" t="e">
        <f t="shared" si="150"/>
        <v>#N/A</v>
      </c>
      <c r="AH367" s="122" t="e">
        <f t="shared" si="150"/>
        <v>#N/A</v>
      </c>
      <c r="AI367" s="122" t="e">
        <f t="shared" si="150"/>
        <v>#N/A</v>
      </c>
      <c r="AJ367" s="122" t="e">
        <f t="shared" si="150"/>
        <v>#N/A</v>
      </c>
      <c r="AK367" s="122" t="e">
        <f t="shared" si="150"/>
        <v>#N/A</v>
      </c>
      <c r="AL367" s="122" t="e">
        <f t="shared" si="150"/>
        <v>#N/A</v>
      </c>
      <c r="AM367" s="122" t="e">
        <f t="shared" si="150"/>
        <v>#N/A</v>
      </c>
      <c r="AN367" s="122" t="e">
        <f t="shared" si="150"/>
        <v>#N/A</v>
      </c>
      <c r="AO367" s="122" t="e">
        <f t="shared" si="150"/>
        <v>#N/A</v>
      </c>
      <c r="AP367" s="122" t="e">
        <f t="shared" si="150"/>
        <v>#N/A</v>
      </c>
    </row>
    <row r="368" spans="1:42" x14ac:dyDescent="0.2">
      <c r="A368" s="21"/>
    </row>
    <row r="369" spans="1:42" x14ac:dyDescent="0.2">
      <c r="A369" s="18" t="s">
        <v>75</v>
      </c>
    </row>
    <row r="370" spans="1:42" x14ac:dyDescent="0.2">
      <c r="A370" s="21" t="s">
        <v>77</v>
      </c>
      <c r="B370" s="26" t="str">
        <f>equip_reserve_depr_sta</f>
        <v>5-yr MACRS</v>
      </c>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row>
    <row r="371" spans="1:42" x14ac:dyDescent="0.2">
      <c r="A371" s="21" t="s">
        <v>78</v>
      </c>
      <c r="B371" s="178">
        <f t="shared" ref="B371:AP371" si="151">B2</f>
        <v>0</v>
      </c>
      <c r="C371" s="178" t="str">
        <f t="shared" si="151"/>
        <v/>
      </c>
      <c r="D371" s="178" t="str">
        <f t="shared" si="151"/>
        <v/>
      </c>
      <c r="E371" s="178" t="str">
        <f t="shared" si="151"/>
        <v/>
      </c>
      <c r="F371" s="178" t="str">
        <f t="shared" si="151"/>
        <v/>
      </c>
      <c r="G371" s="178" t="str">
        <f t="shared" si="151"/>
        <v/>
      </c>
      <c r="H371" s="178" t="str">
        <f t="shared" si="151"/>
        <v/>
      </c>
      <c r="I371" s="178" t="str">
        <f t="shared" si="151"/>
        <v/>
      </c>
      <c r="J371" s="178" t="str">
        <f t="shared" si="151"/>
        <v/>
      </c>
      <c r="K371" s="178" t="str">
        <f t="shared" si="151"/>
        <v/>
      </c>
      <c r="L371" s="178" t="str">
        <f t="shared" si="151"/>
        <v/>
      </c>
      <c r="M371" s="178" t="str">
        <f t="shared" si="151"/>
        <v/>
      </c>
      <c r="N371" s="178" t="str">
        <f t="shared" si="151"/>
        <v/>
      </c>
      <c r="O371" s="178" t="str">
        <f t="shared" si="151"/>
        <v/>
      </c>
      <c r="P371" s="178" t="str">
        <f t="shared" si="151"/>
        <v/>
      </c>
      <c r="Q371" s="178" t="str">
        <f t="shared" si="151"/>
        <v/>
      </c>
      <c r="R371" s="178" t="str">
        <f t="shared" si="151"/>
        <v/>
      </c>
      <c r="S371" s="178" t="str">
        <f t="shared" si="151"/>
        <v/>
      </c>
      <c r="T371" s="178" t="str">
        <f t="shared" si="151"/>
        <v/>
      </c>
      <c r="U371" s="178" t="str">
        <f t="shared" si="151"/>
        <v/>
      </c>
      <c r="V371" s="178" t="str">
        <f t="shared" si="151"/>
        <v/>
      </c>
      <c r="W371" s="178" t="str">
        <f t="shared" si="151"/>
        <v/>
      </c>
      <c r="X371" s="178" t="str">
        <f t="shared" si="151"/>
        <v/>
      </c>
      <c r="Y371" s="178" t="str">
        <f t="shared" si="151"/>
        <v/>
      </c>
      <c r="Z371" s="178" t="str">
        <f t="shared" si="151"/>
        <v/>
      </c>
      <c r="AA371" s="178" t="str">
        <f t="shared" si="151"/>
        <v/>
      </c>
      <c r="AB371" s="178" t="str">
        <f t="shared" si="151"/>
        <v/>
      </c>
      <c r="AC371" s="178" t="str">
        <f t="shared" si="151"/>
        <v/>
      </c>
      <c r="AD371" s="178" t="str">
        <f t="shared" si="151"/>
        <v/>
      </c>
      <c r="AE371" s="178" t="str">
        <f t="shared" si="151"/>
        <v/>
      </c>
      <c r="AF371" s="178" t="str">
        <f t="shared" si="151"/>
        <v/>
      </c>
      <c r="AG371" s="178" t="str">
        <f t="shared" si="151"/>
        <v/>
      </c>
      <c r="AH371" s="178" t="str">
        <f t="shared" si="151"/>
        <v/>
      </c>
      <c r="AI371" s="178" t="str">
        <f t="shared" si="151"/>
        <v/>
      </c>
      <c r="AJ371" s="178" t="str">
        <f t="shared" si="151"/>
        <v/>
      </c>
      <c r="AK371" s="178" t="str">
        <f t="shared" si="151"/>
        <v/>
      </c>
      <c r="AL371" s="178" t="str">
        <f t="shared" si="151"/>
        <v/>
      </c>
      <c r="AM371" s="178" t="str">
        <f t="shared" si="151"/>
        <v/>
      </c>
      <c r="AN371" s="178" t="str">
        <f t="shared" si="151"/>
        <v/>
      </c>
      <c r="AO371" s="178" t="str">
        <f t="shared" si="151"/>
        <v/>
      </c>
      <c r="AP371" s="178" t="str">
        <f t="shared" si="151"/>
        <v/>
      </c>
    </row>
    <row r="372" spans="1:42" x14ac:dyDescent="0.2">
      <c r="A372" s="21" t="s">
        <v>189</v>
      </c>
      <c r="B372" s="177">
        <v>0</v>
      </c>
      <c r="C372" s="170" t="e">
        <f t="shared" ref="C372:AP372" si="152">IF($B$370=$A351,C351,0)+IF($B$370=$A352,C352,0)+IF($B$370=$A353,C353,0)+IF($B$370=$A354,C354,0)+IF($B$370=$A355,C355,0)+IF($B$370=$A356,C356,0)</f>
        <v>#N/A</v>
      </c>
      <c r="D372" s="170" t="e">
        <f t="shared" si="152"/>
        <v>#N/A</v>
      </c>
      <c r="E372" s="170" t="e">
        <f t="shared" si="152"/>
        <v>#N/A</v>
      </c>
      <c r="F372" s="170" t="e">
        <f t="shared" si="152"/>
        <v>#N/A</v>
      </c>
      <c r="G372" s="170" t="e">
        <f t="shared" si="152"/>
        <v>#N/A</v>
      </c>
      <c r="H372" s="170" t="e">
        <f t="shared" si="152"/>
        <v>#N/A</v>
      </c>
      <c r="I372" s="170" t="e">
        <f t="shared" si="152"/>
        <v>#N/A</v>
      </c>
      <c r="J372" s="170" t="e">
        <f t="shared" si="152"/>
        <v>#N/A</v>
      </c>
      <c r="K372" s="170" t="e">
        <f t="shared" si="152"/>
        <v>#N/A</v>
      </c>
      <c r="L372" s="170" t="e">
        <f t="shared" si="152"/>
        <v>#N/A</v>
      </c>
      <c r="M372" s="170" t="e">
        <f t="shared" si="152"/>
        <v>#N/A</v>
      </c>
      <c r="N372" s="170" t="e">
        <f t="shared" si="152"/>
        <v>#N/A</v>
      </c>
      <c r="O372" s="170" t="e">
        <f t="shared" si="152"/>
        <v>#N/A</v>
      </c>
      <c r="P372" s="170" t="e">
        <f t="shared" si="152"/>
        <v>#N/A</v>
      </c>
      <c r="Q372" s="170" t="e">
        <f t="shared" si="152"/>
        <v>#N/A</v>
      </c>
      <c r="R372" s="170" t="e">
        <f t="shared" si="152"/>
        <v>#N/A</v>
      </c>
      <c r="S372" s="170" t="e">
        <f t="shared" si="152"/>
        <v>#N/A</v>
      </c>
      <c r="T372" s="170" t="e">
        <f t="shared" si="152"/>
        <v>#N/A</v>
      </c>
      <c r="U372" s="170" t="e">
        <f t="shared" si="152"/>
        <v>#N/A</v>
      </c>
      <c r="V372" s="170" t="e">
        <f t="shared" si="152"/>
        <v>#N/A</v>
      </c>
      <c r="W372" s="170" t="e">
        <f t="shared" si="152"/>
        <v>#N/A</v>
      </c>
      <c r="X372" s="170" t="e">
        <f t="shared" si="152"/>
        <v>#N/A</v>
      </c>
      <c r="Y372" s="170" t="e">
        <f t="shared" si="152"/>
        <v>#N/A</v>
      </c>
      <c r="Z372" s="170" t="e">
        <f t="shared" si="152"/>
        <v>#N/A</v>
      </c>
      <c r="AA372" s="170" t="e">
        <f t="shared" si="152"/>
        <v>#N/A</v>
      </c>
      <c r="AB372" s="170" t="e">
        <f t="shared" si="152"/>
        <v>#N/A</v>
      </c>
      <c r="AC372" s="170" t="e">
        <f t="shared" si="152"/>
        <v>#N/A</v>
      </c>
      <c r="AD372" s="170" t="e">
        <f t="shared" si="152"/>
        <v>#N/A</v>
      </c>
      <c r="AE372" s="170" t="e">
        <f t="shared" si="152"/>
        <v>#N/A</v>
      </c>
      <c r="AF372" s="170" t="e">
        <f t="shared" si="152"/>
        <v>#N/A</v>
      </c>
      <c r="AG372" s="170" t="e">
        <f t="shared" si="152"/>
        <v>#N/A</v>
      </c>
      <c r="AH372" s="170" t="e">
        <f t="shared" si="152"/>
        <v>#N/A</v>
      </c>
      <c r="AI372" s="170" t="e">
        <f t="shared" si="152"/>
        <v>#N/A</v>
      </c>
      <c r="AJ372" s="170" t="e">
        <f t="shared" si="152"/>
        <v>#N/A</v>
      </c>
      <c r="AK372" s="170" t="e">
        <f t="shared" si="152"/>
        <v>#N/A</v>
      </c>
      <c r="AL372" s="170" t="e">
        <f t="shared" si="152"/>
        <v>#N/A</v>
      </c>
      <c r="AM372" s="170" t="e">
        <f t="shared" si="152"/>
        <v>#N/A</v>
      </c>
      <c r="AN372" s="170" t="e">
        <f t="shared" si="152"/>
        <v>#N/A</v>
      </c>
      <c r="AO372" s="170" t="e">
        <f t="shared" si="152"/>
        <v>#N/A</v>
      </c>
      <c r="AP372" s="170" t="e">
        <f t="shared" si="152"/>
        <v>#N/A</v>
      </c>
    </row>
    <row r="373" spans="1:42" x14ac:dyDescent="0.2">
      <c r="A373" s="21"/>
      <c r="B373" s="27"/>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row>
    <row r="374" spans="1:42" x14ac:dyDescent="0.2">
      <c r="A374" s="18" t="s">
        <v>90</v>
      </c>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row>
    <row r="375" spans="1:42" x14ac:dyDescent="0.2">
      <c r="A375" s="21" t="s">
        <v>76</v>
      </c>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row>
    <row r="376" spans="1:42" x14ac:dyDescent="0.2">
      <c r="A376" s="4">
        <v>1</v>
      </c>
      <c r="B376" s="4">
        <v>0</v>
      </c>
      <c r="C376" s="161">
        <f>IF(C$2&lt;=analysis_period,IF(SUM($C711:C711)&gt;0,B376+1,0),0)</f>
        <v>0</v>
      </c>
      <c r="D376" s="161">
        <f>IF(D$2&lt;=analysis_period,IF(SUM($C711:D711)&gt;0,C376+1,0),0)</f>
        <v>0</v>
      </c>
      <c r="E376" s="161">
        <f>IF(E$2&lt;=analysis_period,IF(SUM($C711:E711)&gt;0,D376+1,0),0)</f>
        <v>0</v>
      </c>
      <c r="F376" s="161">
        <f>IF(F$2&lt;=analysis_period,IF(SUM($C711:F711)&gt;0,E376+1,0),0)</f>
        <v>0</v>
      </c>
      <c r="G376" s="161">
        <f>IF(G$2&lt;=analysis_period,IF(SUM($C711:G711)&gt;0,F376+1,0),0)</f>
        <v>0</v>
      </c>
      <c r="H376" s="161">
        <f>IF(H$2&lt;=analysis_period,IF(SUM($C711:H711)&gt;0,G376+1,0),0)</f>
        <v>0</v>
      </c>
      <c r="I376" s="161">
        <f>IF(I$2&lt;=analysis_period,IF(SUM($C711:I711)&gt;0,H376+1,0),0)</f>
        <v>0</v>
      </c>
      <c r="J376" s="161">
        <f>IF(J$2&lt;=analysis_period,IF(SUM($C711:J711)&gt;0,I376+1,0),0)</f>
        <v>0</v>
      </c>
      <c r="K376" s="161">
        <f>IF(K$2&lt;=analysis_period,IF(SUM($C711:K711)&gt;0,J376+1,0),0)</f>
        <v>0</v>
      </c>
      <c r="L376" s="161">
        <f>IF(L$2&lt;=analysis_period,IF(SUM($C711:L711)&gt;0,K376+1,0),0)</f>
        <v>0</v>
      </c>
      <c r="M376" s="161">
        <f>IF(M$2&lt;=analysis_period,IF(SUM($C711:M711)&gt;0,L376+1,0),0)</f>
        <v>0</v>
      </c>
      <c r="N376" s="161">
        <f>IF(N$2&lt;=analysis_period,IF(SUM($C711:N711)&gt;0,M376+1,0),0)</f>
        <v>0</v>
      </c>
      <c r="O376" s="161">
        <f>IF(O$2&lt;=analysis_period,IF(SUM($C711:O711)&gt;0,N376+1,0),0)</f>
        <v>0</v>
      </c>
      <c r="P376" s="161">
        <f>IF(P$2&lt;=analysis_period,IF(SUM($C711:P711)&gt;0,O376+1,0),0)</f>
        <v>0</v>
      </c>
      <c r="Q376" s="161">
        <f>IF(Q$2&lt;=analysis_period,IF(SUM($C711:Q711)&gt;0,P376+1,0),0)</f>
        <v>0</v>
      </c>
      <c r="R376" s="161">
        <f>IF(R$2&lt;=analysis_period,IF(SUM($C711:R711)&gt;0,Q376+1,0),0)</f>
        <v>0</v>
      </c>
      <c r="S376" s="161">
        <f>IF(S$2&lt;=analysis_period,IF(SUM($C711:S711)&gt;0,R376+1,0),0)</f>
        <v>0</v>
      </c>
      <c r="T376" s="161">
        <f>IF(T$2&lt;=analysis_period,IF(SUM($C711:T711)&gt;0,S376+1,0),0)</f>
        <v>0</v>
      </c>
      <c r="U376" s="161">
        <f>IF(U$2&lt;=analysis_period,IF(SUM($C711:U711)&gt;0,T376+1,0),0)</f>
        <v>0</v>
      </c>
      <c r="V376" s="161">
        <f>IF(V$2&lt;=analysis_period,IF(SUM($C711:V711)&gt;0,U376+1,0),0)</f>
        <v>0</v>
      </c>
      <c r="W376" s="161">
        <f>IF(W$2&lt;=analysis_period,IF(SUM($C711:W711)&gt;0,V376+1,0),0)</f>
        <v>0</v>
      </c>
      <c r="X376" s="161">
        <f>IF(X$2&lt;=analysis_period,IF(SUM($C711:X711)&gt;0,W376+1,0),0)</f>
        <v>0</v>
      </c>
      <c r="Y376" s="161">
        <f>IF(Y$2&lt;=analysis_period,IF(SUM($C711:Y711)&gt;0,X376+1,0),0)</f>
        <v>0</v>
      </c>
      <c r="Z376" s="161">
        <f>IF(Z$2&lt;=analysis_period,IF(SUM($C711:Z711)&gt;0,Y376+1,0),0)</f>
        <v>0</v>
      </c>
      <c r="AA376" s="161">
        <f>IF(AA$2&lt;=analysis_period,IF(SUM($C711:AA711)&gt;0,Z376+1,0),0)</f>
        <v>0</v>
      </c>
      <c r="AB376" s="161">
        <f>IF(AB$2&lt;=analysis_period,IF(SUM($C711:AB711)&gt;0,AA376+1,0),0)</f>
        <v>0</v>
      </c>
      <c r="AC376" s="161">
        <f>IF(AC$2&lt;=analysis_period,IF(SUM($C711:AC711)&gt;0,AB376+1,0),0)</f>
        <v>0</v>
      </c>
      <c r="AD376" s="161">
        <f>IF(AD$2&lt;=analysis_period,IF(SUM($C711:AD711)&gt;0,AC376+1,0),0)</f>
        <v>0</v>
      </c>
      <c r="AE376" s="161">
        <f>IF(AE$2&lt;=analysis_period,IF(SUM($C711:AE711)&gt;0,AD376+1,0),0)</f>
        <v>0</v>
      </c>
      <c r="AF376" s="161">
        <f>IF(AF$2&lt;=analysis_period,IF(SUM($C711:AF711)&gt;0,AE376+1,0),0)</f>
        <v>0</v>
      </c>
      <c r="AG376" s="161">
        <f>IF(AG$2&lt;=analysis_period,IF(SUM($C711:AG711)&gt;0,AF376+1,0),0)</f>
        <v>0</v>
      </c>
      <c r="AH376" s="161">
        <f>IF(AH$2&lt;=analysis_period,IF(SUM($C711:AH711)&gt;0,AG376+1,0),0)</f>
        <v>0</v>
      </c>
      <c r="AI376" s="161">
        <f>IF(AI$2&lt;=analysis_period,IF(SUM($C711:AI711)&gt;0,AH376+1,0),0)</f>
        <v>0</v>
      </c>
      <c r="AJ376" s="161">
        <f>IF(AJ$2&lt;=analysis_period,IF(SUM($C711:AJ711)&gt;0,AI376+1,0),0)</f>
        <v>0</v>
      </c>
      <c r="AK376" s="161">
        <f>IF(AK$2&lt;=analysis_period,IF(SUM($C711:AK711)&gt;0,AJ376+1,0),0)</f>
        <v>0</v>
      </c>
      <c r="AL376" s="161">
        <f>IF(AL$2&lt;=analysis_period,IF(SUM($C711:AL711)&gt;0,AK376+1,0),0)</f>
        <v>0</v>
      </c>
      <c r="AM376" s="161">
        <f>IF(AM$2&lt;=analysis_period,IF(SUM($C711:AM711)&gt;0,AL376+1,0),0)</f>
        <v>0</v>
      </c>
      <c r="AN376" s="161">
        <f>IF(AN$2&lt;=analysis_period,IF(SUM($C711:AN711)&gt;0,AM376+1,0),0)</f>
        <v>0</v>
      </c>
      <c r="AO376" s="161">
        <f>IF(AO$2&lt;=analysis_period,IF(SUM($C711:AO711)&gt;0,AN376+1,0),0)</f>
        <v>0</v>
      </c>
      <c r="AP376" s="161">
        <f>IF(AP$2&lt;=analysis_period,IF(SUM($C711:AP711)&gt;0,AO376+1,0),0)</f>
        <v>0</v>
      </c>
    </row>
    <row r="377" spans="1:42" x14ac:dyDescent="0.2">
      <c r="A377" s="4">
        <f>A376+1</f>
        <v>2</v>
      </c>
      <c r="B377" s="4">
        <v>0</v>
      </c>
      <c r="C377" s="161">
        <f>IF(C$2&lt;=analysis_period,IF(SUM($C712:C712)&gt;0,B377+1,0),0)</f>
        <v>0</v>
      </c>
      <c r="D377" s="161">
        <f>IF(D$2&lt;=analysis_period,IF(SUM($C712:D712)&gt;0,C377+1,0),0)</f>
        <v>0</v>
      </c>
      <c r="E377" s="161">
        <f>IF(E$2&lt;=analysis_period,IF(SUM($C712:E712)&gt;0,D377+1,0),0)</f>
        <v>0</v>
      </c>
      <c r="F377" s="161">
        <f>IF(F$2&lt;=analysis_period,IF(SUM($C712:F712)&gt;0,E377+1,0),0)</f>
        <v>0</v>
      </c>
      <c r="G377" s="161">
        <f>IF(G$2&lt;=analysis_period,IF(SUM($C712:G712)&gt;0,F377+1,0),0)</f>
        <v>0</v>
      </c>
      <c r="H377" s="161">
        <f>IF(H$2&lt;=analysis_period,IF(SUM($C712:H712)&gt;0,G377+1,0),0)</f>
        <v>0</v>
      </c>
      <c r="I377" s="161">
        <f>IF(I$2&lt;=analysis_period,IF(SUM($C712:I712)&gt;0,H377+1,0),0)</f>
        <v>0</v>
      </c>
      <c r="J377" s="161">
        <f>IF(J$2&lt;=analysis_period,IF(SUM($C712:J712)&gt;0,I377+1,0),0)</f>
        <v>0</v>
      </c>
      <c r="K377" s="161">
        <f>IF(K$2&lt;=analysis_period,IF(SUM($C712:K712)&gt;0,J377+1,0),0)</f>
        <v>0</v>
      </c>
      <c r="L377" s="161">
        <f>IF(L$2&lt;=analysis_period,IF(SUM($C712:L712)&gt;0,K377+1,0),0)</f>
        <v>0</v>
      </c>
      <c r="M377" s="161">
        <f>IF(M$2&lt;=analysis_period,IF(SUM($C712:M712)&gt;0,L377+1,0),0)</f>
        <v>0</v>
      </c>
      <c r="N377" s="161">
        <f>IF(N$2&lt;=analysis_period,IF(SUM($C712:N712)&gt;0,M377+1,0),0)</f>
        <v>0</v>
      </c>
      <c r="O377" s="161">
        <f>IF(O$2&lt;=analysis_period,IF(SUM($C712:O712)&gt;0,N377+1,0),0)</f>
        <v>0</v>
      </c>
      <c r="P377" s="161">
        <f>IF(P$2&lt;=analysis_period,IF(SUM($C712:P712)&gt;0,O377+1,0),0)</f>
        <v>0</v>
      </c>
      <c r="Q377" s="161">
        <f>IF(Q$2&lt;=analysis_period,IF(SUM($C712:Q712)&gt;0,P377+1,0),0)</f>
        <v>0</v>
      </c>
      <c r="R377" s="161">
        <f>IF(R$2&lt;=analysis_period,IF(SUM($C712:R712)&gt;0,Q377+1,0),0)</f>
        <v>0</v>
      </c>
      <c r="S377" s="161">
        <f>IF(S$2&lt;=analysis_period,IF(SUM($C712:S712)&gt;0,R377+1,0),0)</f>
        <v>0</v>
      </c>
      <c r="T377" s="161">
        <f>IF(T$2&lt;=analysis_period,IF(SUM($C712:T712)&gt;0,S377+1,0),0)</f>
        <v>0</v>
      </c>
      <c r="U377" s="161">
        <f>IF(U$2&lt;=analysis_period,IF(SUM($C712:U712)&gt;0,T377+1,0),0)</f>
        <v>0</v>
      </c>
      <c r="V377" s="161">
        <f>IF(V$2&lt;=analysis_period,IF(SUM($C712:V712)&gt;0,U377+1,0),0)</f>
        <v>0</v>
      </c>
      <c r="W377" s="161">
        <f>IF(W$2&lt;=analysis_period,IF(SUM($C712:W712)&gt;0,V377+1,0),0)</f>
        <v>0</v>
      </c>
      <c r="X377" s="161">
        <f>IF(X$2&lt;=analysis_period,IF(SUM($C712:X712)&gt;0,W377+1,0),0)</f>
        <v>0</v>
      </c>
      <c r="Y377" s="161">
        <f>IF(Y$2&lt;=analysis_period,IF(SUM($C712:Y712)&gt;0,X377+1,0),0)</f>
        <v>0</v>
      </c>
      <c r="Z377" s="161">
        <f>IF(Z$2&lt;=analysis_period,IF(SUM($C712:Z712)&gt;0,Y377+1,0),0)</f>
        <v>0</v>
      </c>
      <c r="AA377" s="161">
        <f>IF(AA$2&lt;=analysis_period,IF(SUM($C712:AA712)&gt;0,Z377+1,0),0)</f>
        <v>0</v>
      </c>
      <c r="AB377" s="161">
        <f>IF(AB$2&lt;=analysis_period,IF(SUM($C712:AB712)&gt;0,AA377+1,0),0)</f>
        <v>0</v>
      </c>
      <c r="AC377" s="161">
        <f>IF(AC$2&lt;=analysis_period,IF(SUM($C712:AC712)&gt;0,AB377+1,0),0)</f>
        <v>0</v>
      </c>
      <c r="AD377" s="161">
        <f>IF(AD$2&lt;=analysis_period,IF(SUM($C712:AD712)&gt;0,AC377+1,0),0)</f>
        <v>0</v>
      </c>
      <c r="AE377" s="161">
        <f>IF(AE$2&lt;=analysis_period,IF(SUM($C712:AE712)&gt;0,AD377+1,0),0)</f>
        <v>0</v>
      </c>
      <c r="AF377" s="161">
        <f>IF(AF$2&lt;=analysis_period,IF(SUM($C712:AF712)&gt;0,AE377+1,0),0)</f>
        <v>0</v>
      </c>
      <c r="AG377" s="161">
        <f>IF(AG$2&lt;=analysis_period,IF(SUM($C712:AG712)&gt;0,AF377+1,0),0)</f>
        <v>0</v>
      </c>
      <c r="AH377" s="161">
        <f>IF(AH$2&lt;=analysis_period,IF(SUM($C712:AH712)&gt;0,AG377+1,0),0)</f>
        <v>0</v>
      </c>
      <c r="AI377" s="161">
        <f>IF(AI$2&lt;=analysis_period,IF(SUM($C712:AI712)&gt;0,AH377+1,0),0)</f>
        <v>0</v>
      </c>
      <c r="AJ377" s="161">
        <f>IF(AJ$2&lt;=analysis_period,IF(SUM($C712:AJ712)&gt;0,AI377+1,0),0)</f>
        <v>0</v>
      </c>
      <c r="AK377" s="161">
        <f>IF(AK$2&lt;=analysis_period,IF(SUM($C712:AK712)&gt;0,AJ377+1,0),0)</f>
        <v>0</v>
      </c>
      <c r="AL377" s="161">
        <f>IF(AL$2&lt;=analysis_period,IF(SUM($C712:AL712)&gt;0,AK377+1,0),0)</f>
        <v>0</v>
      </c>
      <c r="AM377" s="161">
        <f>IF(AM$2&lt;=analysis_period,IF(SUM($C712:AM712)&gt;0,AL377+1,0),0)</f>
        <v>0</v>
      </c>
      <c r="AN377" s="161">
        <f>IF(AN$2&lt;=analysis_period,IF(SUM($C712:AN712)&gt;0,AM377+1,0),0)</f>
        <v>0</v>
      </c>
      <c r="AO377" s="161">
        <f>IF(AO$2&lt;=analysis_period,IF(SUM($C712:AO712)&gt;0,AN377+1,0),0)</f>
        <v>0</v>
      </c>
      <c r="AP377" s="161">
        <f>IF(AP$2&lt;=analysis_period,IF(SUM($C712:AP712)&gt;0,AO377+1,0),0)</f>
        <v>0</v>
      </c>
    </row>
    <row r="378" spans="1:42" x14ac:dyDescent="0.2">
      <c r="A378" s="4">
        <f t="shared" ref="A378:A385" si="153">A377+1</f>
        <v>3</v>
      </c>
      <c r="B378" s="4">
        <v>0</v>
      </c>
      <c r="C378" s="161">
        <f>IF(C$2&lt;=analysis_period,IF(SUM($C713:C713)&gt;0,B378+1,0),0)</f>
        <v>0</v>
      </c>
      <c r="D378" s="161">
        <f>IF(D$2&lt;=analysis_period,IF(SUM($C713:D713)&gt;0,C378+1,0),0)</f>
        <v>0</v>
      </c>
      <c r="E378" s="161">
        <f>IF(E$2&lt;=analysis_period,IF(SUM($C713:E713)&gt;0,D378+1,0),0)</f>
        <v>0</v>
      </c>
      <c r="F378" s="161">
        <f>IF(F$2&lt;=analysis_period,IF(SUM($C713:F713)&gt;0,E378+1,0),0)</f>
        <v>0</v>
      </c>
      <c r="G378" s="161">
        <f>IF(G$2&lt;=analysis_period,IF(SUM($C713:G713)&gt;0,F378+1,0),0)</f>
        <v>0</v>
      </c>
      <c r="H378" s="161">
        <f>IF(H$2&lt;=analysis_period,IF(SUM($C713:H713)&gt;0,G378+1,0),0)</f>
        <v>0</v>
      </c>
      <c r="I378" s="161">
        <f>IF(I$2&lt;=analysis_period,IF(SUM($C713:I713)&gt;0,H378+1,0),0)</f>
        <v>0</v>
      </c>
      <c r="J378" s="161">
        <f>IF(J$2&lt;=analysis_period,IF(SUM($C713:J713)&gt;0,I378+1,0),0)</f>
        <v>0</v>
      </c>
      <c r="K378" s="161">
        <f>IF(K$2&lt;=analysis_period,IF(SUM($C713:K713)&gt;0,J378+1,0),0)</f>
        <v>0</v>
      </c>
      <c r="L378" s="161">
        <f>IF(L$2&lt;=analysis_period,IF(SUM($C713:L713)&gt;0,K378+1,0),0)</f>
        <v>0</v>
      </c>
      <c r="M378" s="161">
        <f>IF(M$2&lt;=analysis_period,IF(SUM($C713:M713)&gt;0,L378+1,0),0)</f>
        <v>0</v>
      </c>
      <c r="N378" s="161">
        <f>IF(N$2&lt;=analysis_period,IF(SUM($C713:N713)&gt;0,M378+1,0),0)</f>
        <v>0</v>
      </c>
      <c r="O378" s="161">
        <f>IF(O$2&lt;=analysis_period,IF(SUM($C713:O713)&gt;0,N378+1,0),0)</f>
        <v>0</v>
      </c>
      <c r="P378" s="161">
        <f>IF(P$2&lt;=analysis_period,IF(SUM($C713:P713)&gt;0,O378+1,0),0)</f>
        <v>0</v>
      </c>
      <c r="Q378" s="161">
        <f>IF(Q$2&lt;=analysis_period,IF(SUM($C713:Q713)&gt;0,P378+1,0),0)</f>
        <v>0</v>
      </c>
      <c r="R378" s="161">
        <f>IF(R$2&lt;=analysis_period,IF(SUM($C713:R713)&gt;0,Q378+1,0),0)</f>
        <v>0</v>
      </c>
      <c r="S378" s="161">
        <f>IF(S$2&lt;=analysis_period,IF(SUM($C713:S713)&gt;0,R378+1,0),0)</f>
        <v>0</v>
      </c>
      <c r="T378" s="161">
        <f>IF(T$2&lt;=analysis_period,IF(SUM($C713:T713)&gt;0,S378+1,0),0)</f>
        <v>0</v>
      </c>
      <c r="U378" s="161">
        <f>IF(U$2&lt;=analysis_period,IF(SUM($C713:U713)&gt;0,T378+1,0),0)</f>
        <v>0</v>
      </c>
      <c r="V378" s="161">
        <f>IF(V$2&lt;=analysis_period,IF(SUM($C713:V713)&gt;0,U378+1,0),0)</f>
        <v>0</v>
      </c>
      <c r="W378" s="161">
        <f>IF(W$2&lt;=analysis_period,IF(SUM($C713:W713)&gt;0,V378+1,0),0)</f>
        <v>0</v>
      </c>
      <c r="X378" s="161">
        <f>IF(X$2&lt;=analysis_period,IF(SUM($C713:X713)&gt;0,W378+1,0),0)</f>
        <v>0</v>
      </c>
      <c r="Y378" s="161">
        <f>IF(Y$2&lt;=analysis_period,IF(SUM($C713:Y713)&gt;0,X378+1,0),0)</f>
        <v>0</v>
      </c>
      <c r="Z378" s="161">
        <f>IF(Z$2&lt;=analysis_period,IF(SUM($C713:Z713)&gt;0,Y378+1,0),0)</f>
        <v>0</v>
      </c>
      <c r="AA378" s="161">
        <f>IF(AA$2&lt;=analysis_period,IF(SUM($C713:AA713)&gt;0,Z378+1,0),0)</f>
        <v>0</v>
      </c>
      <c r="AB378" s="161">
        <f>IF(AB$2&lt;=analysis_period,IF(SUM($C713:AB713)&gt;0,AA378+1,0),0)</f>
        <v>0</v>
      </c>
      <c r="AC378" s="161">
        <f>IF(AC$2&lt;=analysis_period,IF(SUM($C713:AC713)&gt;0,AB378+1,0),0)</f>
        <v>0</v>
      </c>
      <c r="AD378" s="161">
        <f>IF(AD$2&lt;=analysis_period,IF(SUM($C713:AD713)&gt;0,AC378+1,0),0)</f>
        <v>0</v>
      </c>
      <c r="AE378" s="161">
        <f>IF(AE$2&lt;=analysis_period,IF(SUM($C713:AE713)&gt;0,AD378+1,0),0)</f>
        <v>0</v>
      </c>
      <c r="AF378" s="161">
        <f>IF(AF$2&lt;=analysis_period,IF(SUM($C713:AF713)&gt;0,AE378+1,0),0)</f>
        <v>0</v>
      </c>
      <c r="AG378" s="161">
        <f>IF(AG$2&lt;=analysis_period,IF(SUM($C713:AG713)&gt;0,AF378+1,0),0)</f>
        <v>0</v>
      </c>
      <c r="AH378" s="161">
        <f>IF(AH$2&lt;=analysis_period,IF(SUM($C713:AH713)&gt;0,AG378+1,0),0)</f>
        <v>0</v>
      </c>
      <c r="AI378" s="161">
        <f>IF(AI$2&lt;=analysis_period,IF(SUM($C713:AI713)&gt;0,AH378+1,0),0)</f>
        <v>0</v>
      </c>
      <c r="AJ378" s="161">
        <f>IF(AJ$2&lt;=analysis_period,IF(SUM($C713:AJ713)&gt;0,AI378+1,0),0)</f>
        <v>0</v>
      </c>
      <c r="AK378" s="161">
        <f>IF(AK$2&lt;=analysis_period,IF(SUM($C713:AK713)&gt;0,AJ378+1,0),0)</f>
        <v>0</v>
      </c>
      <c r="AL378" s="161">
        <f>IF(AL$2&lt;=analysis_period,IF(SUM($C713:AL713)&gt;0,AK378+1,0),0)</f>
        <v>0</v>
      </c>
      <c r="AM378" s="161">
        <f>IF(AM$2&lt;=analysis_period,IF(SUM($C713:AM713)&gt;0,AL378+1,0),0)</f>
        <v>0</v>
      </c>
      <c r="AN378" s="161">
        <f>IF(AN$2&lt;=analysis_period,IF(SUM($C713:AN713)&gt;0,AM378+1,0),0)</f>
        <v>0</v>
      </c>
      <c r="AO378" s="161">
        <f>IF(AO$2&lt;=analysis_period,IF(SUM($C713:AO713)&gt;0,AN378+1,0),0)</f>
        <v>0</v>
      </c>
      <c r="AP378" s="161">
        <f>IF(AP$2&lt;=analysis_period,IF(SUM($C713:AP713)&gt;0,AO378+1,0),0)</f>
        <v>0</v>
      </c>
    </row>
    <row r="379" spans="1:42" x14ac:dyDescent="0.2">
      <c r="A379" s="4">
        <f t="shared" si="153"/>
        <v>4</v>
      </c>
      <c r="B379" s="4">
        <v>0</v>
      </c>
      <c r="C379" s="161">
        <f>IF(C$2&lt;=analysis_period,IF(SUM($C714:C714)&gt;0,B379+1,0),0)</f>
        <v>0</v>
      </c>
      <c r="D379" s="161">
        <f>IF(D$2&lt;=analysis_period,IF(SUM($C714:D714)&gt;0,C379+1,0),0)</f>
        <v>0</v>
      </c>
      <c r="E379" s="161">
        <f>IF(E$2&lt;=analysis_period,IF(SUM($C714:E714)&gt;0,D379+1,0),0)</f>
        <v>0</v>
      </c>
      <c r="F379" s="161">
        <f>IF(F$2&lt;=analysis_period,IF(SUM($C714:F714)&gt;0,E379+1,0),0)</f>
        <v>0</v>
      </c>
      <c r="G379" s="161">
        <f>IF(G$2&lt;=analysis_period,IF(SUM($C714:G714)&gt;0,F379+1,0),0)</f>
        <v>0</v>
      </c>
      <c r="H379" s="161">
        <f>IF(H$2&lt;=analysis_period,IF(SUM($C714:H714)&gt;0,G379+1,0),0)</f>
        <v>0</v>
      </c>
      <c r="I379" s="161">
        <f>IF(I$2&lt;=analysis_period,IF(SUM($C714:I714)&gt;0,H379+1,0),0)</f>
        <v>0</v>
      </c>
      <c r="J379" s="161">
        <f>IF(J$2&lt;=analysis_period,IF(SUM($C714:J714)&gt;0,I379+1,0),0)</f>
        <v>0</v>
      </c>
      <c r="K379" s="161">
        <f>IF(K$2&lt;=analysis_period,IF(SUM($C714:K714)&gt;0,J379+1,0),0)</f>
        <v>0</v>
      </c>
      <c r="L379" s="161">
        <f>IF(L$2&lt;=analysis_period,IF(SUM($C714:L714)&gt;0,K379+1,0),0)</f>
        <v>0</v>
      </c>
      <c r="M379" s="161">
        <f>IF(M$2&lt;=analysis_period,IF(SUM($C714:M714)&gt;0,L379+1,0),0)</f>
        <v>0</v>
      </c>
      <c r="N379" s="161">
        <f>IF(N$2&lt;=analysis_period,IF(SUM($C714:N714)&gt;0,M379+1,0),0)</f>
        <v>0</v>
      </c>
      <c r="O379" s="161">
        <f>IF(O$2&lt;=analysis_period,IF(SUM($C714:O714)&gt;0,N379+1,0),0)</f>
        <v>0</v>
      </c>
      <c r="P379" s="161">
        <f>IF(P$2&lt;=analysis_period,IF(SUM($C714:P714)&gt;0,O379+1,0),0)</f>
        <v>0</v>
      </c>
      <c r="Q379" s="161">
        <f>IF(Q$2&lt;=analysis_period,IF(SUM($C714:Q714)&gt;0,P379+1,0),0)</f>
        <v>0</v>
      </c>
      <c r="R379" s="161">
        <f>IF(R$2&lt;=analysis_period,IF(SUM($C714:R714)&gt;0,Q379+1,0),0)</f>
        <v>0</v>
      </c>
      <c r="S379" s="161">
        <f>IF(S$2&lt;=analysis_period,IF(SUM($C714:S714)&gt;0,R379+1,0),0)</f>
        <v>0</v>
      </c>
      <c r="T379" s="161">
        <f>IF(T$2&lt;=analysis_period,IF(SUM($C714:T714)&gt;0,S379+1,0),0)</f>
        <v>0</v>
      </c>
      <c r="U379" s="161">
        <f>IF(U$2&lt;=analysis_period,IF(SUM($C714:U714)&gt;0,T379+1,0),0)</f>
        <v>0</v>
      </c>
      <c r="V379" s="161">
        <f>IF(V$2&lt;=analysis_period,IF(SUM($C714:V714)&gt;0,U379+1,0),0)</f>
        <v>0</v>
      </c>
      <c r="W379" s="161">
        <f>IF(W$2&lt;=analysis_period,IF(SUM($C714:W714)&gt;0,V379+1,0),0)</f>
        <v>0</v>
      </c>
      <c r="X379" s="161">
        <f>IF(X$2&lt;=analysis_period,IF(SUM($C714:X714)&gt;0,W379+1,0),0)</f>
        <v>0</v>
      </c>
      <c r="Y379" s="161">
        <f>IF(Y$2&lt;=analysis_period,IF(SUM($C714:Y714)&gt;0,X379+1,0),0)</f>
        <v>0</v>
      </c>
      <c r="Z379" s="161">
        <f>IF(Z$2&lt;=analysis_period,IF(SUM($C714:Z714)&gt;0,Y379+1,0),0)</f>
        <v>0</v>
      </c>
      <c r="AA379" s="161">
        <f>IF(AA$2&lt;=analysis_period,IF(SUM($C714:AA714)&gt;0,Z379+1,0),0)</f>
        <v>0</v>
      </c>
      <c r="AB379" s="161">
        <f>IF(AB$2&lt;=analysis_period,IF(SUM($C714:AB714)&gt;0,AA379+1,0),0)</f>
        <v>0</v>
      </c>
      <c r="AC379" s="161">
        <f>IF(AC$2&lt;=analysis_period,IF(SUM($C714:AC714)&gt;0,AB379+1,0),0)</f>
        <v>0</v>
      </c>
      <c r="AD379" s="161">
        <f>IF(AD$2&lt;=analysis_period,IF(SUM($C714:AD714)&gt;0,AC379+1,0),0)</f>
        <v>0</v>
      </c>
      <c r="AE379" s="161">
        <f>IF(AE$2&lt;=analysis_period,IF(SUM($C714:AE714)&gt;0,AD379+1,0),0)</f>
        <v>0</v>
      </c>
      <c r="AF379" s="161">
        <f>IF(AF$2&lt;=analysis_period,IF(SUM($C714:AF714)&gt;0,AE379+1,0),0)</f>
        <v>0</v>
      </c>
      <c r="AG379" s="161">
        <f>IF(AG$2&lt;=analysis_period,IF(SUM($C714:AG714)&gt;0,AF379+1,0),0)</f>
        <v>0</v>
      </c>
      <c r="AH379" s="161">
        <f>IF(AH$2&lt;=analysis_period,IF(SUM($C714:AH714)&gt;0,AG379+1,0),0)</f>
        <v>0</v>
      </c>
      <c r="AI379" s="161">
        <f>IF(AI$2&lt;=analysis_period,IF(SUM($C714:AI714)&gt;0,AH379+1,0),0)</f>
        <v>0</v>
      </c>
      <c r="AJ379" s="161">
        <f>IF(AJ$2&lt;=analysis_period,IF(SUM($C714:AJ714)&gt;0,AI379+1,0),0)</f>
        <v>0</v>
      </c>
      <c r="AK379" s="161">
        <f>IF(AK$2&lt;=analysis_period,IF(SUM($C714:AK714)&gt;0,AJ379+1,0),0)</f>
        <v>0</v>
      </c>
      <c r="AL379" s="161">
        <f>IF(AL$2&lt;=analysis_period,IF(SUM($C714:AL714)&gt;0,AK379+1,0),0)</f>
        <v>0</v>
      </c>
      <c r="AM379" s="161">
        <f>IF(AM$2&lt;=analysis_period,IF(SUM($C714:AM714)&gt;0,AL379+1,0),0)</f>
        <v>0</v>
      </c>
      <c r="AN379" s="161">
        <f>IF(AN$2&lt;=analysis_period,IF(SUM($C714:AN714)&gt;0,AM379+1,0),0)</f>
        <v>0</v>
      </c>
      <c r="AO379" s="161">
        <f>IF(AO$2&lt;=analysis_period,IF(SUM($C714:AO714)&gt;0,AN379+1,0),0)</f>
        <v>0</v>
      </c>
      <c r="AP379" s="161">
        <f>IF(AP$2&lt;=analysis_period,IF(SUM($C714:AP714)&gt;0,AO379+1,0),0)</f>
        <v>0</v>
      </c>
    </row>
    <row r="380" spans="1:42" x14ac:dyDescent="0.2">
      <c r="A380" s="4">
        <f t="shared" si="153"/>
        <v>5</v>
      </c>
      <c r="B380" s="4">
        <v>0</v>
      </c>
      <c r="C380" s="161">
        <f>IF(C$2&lt;=analysis_period,IF(SUM($C715:C715)&gt;0,B380+1,0),0)</f>
        <v>0</v>
      </c>
      <c r="D380" s="161">
        <f>IF(D$2&lt;=analysis_period,IF(SUM($C715:D715)&gt;0,C380+1,0),0)</f>
        <v>0</v>
      </c>
      <c r="E380" s="161">
        <f>IF(E$2&lt;=analysis_period,IF(SUM($C715:E715)&gt;0,D380+1,0),0)</f>
        <v>0</v>
      </c>
      <c r="F380" s="161">
        <f>IF(F$2&lt;=analysis_period,IF(SUM($C715:F715)&gt;0,E380+1,0),0)</f>
        <v>0</v>
      </c>
      <c r="G380" s="161">
        <f>IF(G$2&lt;=analysis_period,IF(SUM($C715:G715)&gt;0,F380+1,0),0)</f>
        <v>0</v>
      </c>
      <c r="H380" s="161">
        <f>IF(H$2&lt;=analysis_period,IF(SUM($C715:H715)&gt;0,G380+1,0),0)</f>
        <v>0</v>
      </c>
      <c r="I380" s="161">
        <f>IF(I$2&lt;=analysis_period,IF(SUM($C715:I715)&gt;0,H380+1,0),0)</f>
        <v>0</v>
      </c>
      <c r="J380" s="161">
        <f>IF(J$2&lt;=analysis_period,IF(SUM($C715:J715)&gt;0,I380+1,0),0)</f>
        <v>0</v>
      </c>
      <c r="K380" s="161">
        <f>IF(K$2&lt;=analysis_period,IF(SUM($C715:K715)&gt;0,J380+1,0),0)</f>
        <v>0</v>
      </c>
      <c r="L380" s="161">
        <f>IF(L$2&lt;=analysis_period,IF(SUM($C715:L715)&gt;0,K380+1,0),0)</f>
        <v>0</v>
      </c>
      <c r="M380" s="161">
        <f>IF(M$2&lt;=analysis_period,IF(SUM($C715:M715)&gt;0,L380+1,0),0)</f>
        <v>0</v>
      </c>
      <c r="N380" s="161">
        <f>IF(N$2&lt;=analysis_period,IF(SUM($C715:N715)&gt;0,M380+1,0),0)</f>
        <v>0</v>
      </c>
      <c r="O380" s="161">
        <f>IF(O$2&lt;=analysis_period,IF(SUM($C715:O715)&gt;0,N380+1,0),0)</f>
        <v>0</v>
      </c>
      <c r="P380" s="161">
        <f>IF(P$2&lt;=analysis_period,IF(SUM($C715:P715)&gt;0,O380+1,0),0)</f>
        <v>0</v>
      </c>
      <c r="Q380" s="161">
        <f>IF(Q$2&lt;=analysis_period,IF(SUM($C715:Q715)&gt;0,P380+1,0),0)</f>
        <v>0</v>
      </c>
      <c r="R380" s="161">
        <f>IF(R$2&lt;=analysis_period,IF(SUM($C715:R715)&gt;0,Q380+1,0),0)</f>
        <v>0</v>
      </c>
      <c r="S380" s="161">
        <f>IF(S$2&lt;=analysis_period,IF(SUM($C715:S715)&gt;0,R380+1,0),0)</f>
        <v>0</v>
      </c>
      <c r="T380" s="161">
        <f>IF(T$2&lt;=analysis_period,IF(SUM($C715:T715)&gt;0,S380+1,0),0)</f>
        <v>0</v>
      </c>
      <c r="U380" s="161">
        <f>IF(U$2&lt;=analysis_period,IF(SUM($C715:U715)&gt;0,T380+1,0),0)</f>
        <v>0</v>
      </c>
      <c r="V380" s="161">
        <f>IF(V$2&lt;=analysis_period,IF(SUM($C715:V715)&gt;0,U380+1,0),0)</f>
        <v>0</v>
      </c>
      <c r="W380" s="161">
        <f>IF(W$2&lt;=analysis_period,IF(SUM($C715:W715)&gt;0,V380+1,0),0)</f>
        <v>0</v>
      </c>
      <c r="X380" s="161">
        <f>IF(X$2&lt;=analysis_period,IF(SUM($C715:X715)&gt;0,W380+1,0),0)</f>
        <v>0</v>
      </c>
      <c r="Y380" s="161">
        <f>IF(Y$2&lt;=analysis_period,IF(SUM($C715:Y715)&gt;0,X380+1,0),0)</f>
        <v>0</v>
      </c>
      <c r="Z380" s="161">
        <f>IF(Z$2&lt;=analysis_period,IF(SUM($C715:Z715)&gt;0,Y380+1,0),0)</f>
        <v>0</v>
      </c>
      <c r="AA380" s="161">
        <f>IF(AA$2&lt;=analysis_period,IF(SUM($C715:AA715)&gt;0,Z380+1,0),0)</f>
        <v>0</v>
      </c>
      <c r="AB380" s="161">
        <f>IF(AB$2&lt;=analysis_period,IF(SUM($C715:AB715)&gt;0,AA380+1,0),0)</f>
        <v>0</v>
      </c>
      <c r="AC380" s="161">
        <f>IF(AC$2&lt;=analysis_period,IF(SUM($C715:AC715)&gt;0,AB380+1,0),0)</f>
        <v>0</v>
      </c>
      <c r="AD380" s="161">
        <f>IF(AD$2&lt;=analysis_period,IF(SUM($C715:AD715)&gt;0,AC380+1,0),0)</f>
        <v>0</v>
      </c>
      <c r="AE380" s="161">
        <f>IF(AE$2&lt;=analysis_period,IF(SUM($C715:AE715)&gt;0,AD380+1,0),0)</f>
        <v>0</v>
      </c>
      <c r="AF380" s="161">
        <f>IF(AF$2&lt;=analysis_period,IF(SUM($C715:AF715)&gt;0,AE380+1,0),0)</f>
        <v>0</v>
      </c>
      <c r="AG380" s="161">
        <f>IF(AG$2&lt;=analysis_period,IF(SUM($C715:AG715)&gt;0,AF380+1,0),0)</f>
        <v>0</v>
      </c>
      <c r="AH380" s="161">
        <f>IF(AH$2&lt;=analysis_period,IF(SUM($C715:AH715)&gt;0,AG380+1,0),0)</f>
        <v>0</v>
      </c>
      <c r="AI380" s="161">
        <f>IF(AI$2&lt;=analysis_period,IF(SUM($C715:AI715)&gt;0,AH380+1,0),0)</f>
        <v>0</v>
      </c>
      <c r="AJ380" s="161">
        <f>IF(AJ$2&lt;=analysis_period,IF(SUM($C715:AJ715)&gt;0,AI380+1,0),0)</f>
        <v>0</v>
      </c>
      <c r="AK380" s="161">
        <f>IF(AK$2&lt;=analysis_period,IF(SUM($C715:AK715)&gt;0,AJ380+1,0),0)</f>
        <v>0</v>
      </c>
      <c r="AL380" s="161">
        <f>IF(AL$2&lt;=analysis_period,IF(SUM($C715:AL715)&gt;0,AK380+1,0),0)</f>
        <v>0</v>
      </c>
      <c r="AM380" s="161">
        <f>IF(AM$2&lt;=analysis_period,IF(SUM($C715:AM715)&gt;0,AL380+1,0),0)</f>
        <v>0</v>
      </c>
      <c r="AN380" s="161">
        <f>IF(AN$2&lt;=analysis_period,IF(SUM($C715:AN715)&gt;0,AM380+1,0),0)</f>
        <v>0</v>
      </c>
      <c r="AO380" s="161">
        <f>IF(AO$2&lt;=analysis_period,IF(SUM($C715:AO715)&gt;0,AN380+1,0),0)</f>
        <v>0</v>
      </c>
      <c r="AP380" s="161">
        <f>IF(AP$2&lt;=analysis_period,IF(SUM($C715:AP715)&gt;0,AO380+1,0),0)</f>
        <v>0</v>
      </c>
    </row>
    <row r="381" spans="1:42" x14ac:dyDescent="0.2">
      <c r="A381" s="4">
        <f t="shared" si="153"/>
        <v>6</v>
      </c>
      <c r="B381" s="4">
        <v>0</v>
      </c>
      <c r="C381" s="161">
        <f>IF(C$2&lt;=analysis_period,IF(SUM($C716:C716)&gt;0,B381+1,0),0)</f>
        <v>0</v>
      </c>
      <c r="D381" s="161">
        <f>IF(D$2&lt;=analysis_period,IF(SUM($C716:D716)&gt;0,C381+1,0),0)</f>
        <v>0</v>
      </c>
      <c r="E381" s="161">
        <f>IF(E$2&lt;=analysis_period,IF(SUM($C716:E716)&gt;0,D381+1,0),0)</f>
        <v>0</v>
      </c>
      <c r="F381" s="161">
        <f>IF(F$2&lt;=analysis_period,IF(SUM($C716:F716)&gt;0,E381+1,0),0)</f>
        <v>0</v>
      </c>
      <c r="G381" s="161">
        <f>IF(G$2&lt;=analysis_period,IF(SUM($C716:G716)&gt;0,F381+1,0),0)</f>
        <v>0</v>
      </c>
      <c r="H381" s="161">
        <f>IF(H$2&lt;=analysis_period,IF(SUM($C716:H716)&gt;0,G381+1,0),0)</f>
        <v>0</v>
      </c>
      <c r="I381" s="161">
        <f>IF(I$2&lt;=analysis_period,IF(SUM($C716:I716)&gt;0,H381+1,0),0)</f>
        <v>0</v>
      </c>
      <c r="J381" s="161">
        <f>IF(J$2&lt;=analysis_period,IF(SUM($C716:J716)&gt;0,I381+1,0),0)</f>
        <v>0</v>
      </c>
      <c r="K381" s="161">
        <f>IF(K$2&lt;=analysis_period,IF(SUM($C716:K716)&gt;0,J381+1,0),0)</f>
        <v>0</v>
      </c>
      <c r="L381" s="161">
        <f>IF(L$2&lt;=analysis_period,IF(SUM($C716:L716)&gt;0,K381+1,0),0)</f>
        <v>0</v>
      </c>
      <c r="M381" s="161">
        <f>IF(M$2&lt;=analysis_period,IF(SUM($C716:M716)&gt;0,L381+1,0),0)</f>
        <v>0</v>
      </c>
      <c r="N381" s="161">
        <f>IF(N$2&lt;=analysis_period,IF(SUM($C716:N716)&gt;0,M381+1,0),0)</f>
        <v>0</v>
      </c>
      <c r="O381" s="161">
        <f>IF(O$2&lt;=analysis_period,IF(SUM($C716:O716)&gt;0,N381+1,0),0)</f>
        <v>0</v>
      </c>
      <c r="P381" s="161">
        <f>IF(P$2&lt;=analysis_period,IF(SUM($C716:P716)&gt;0,O381+1,0),0)</f>
        <v>0</v>
      </c>
      <c r="Q381" s="161">
        <f>IF(Q$2&lt;=analysis_period,IF(SUM($C716:Q716)&gt;0,P381+1,0),0)</f>
        <v>0</v>
      </c>
      <c r="R381" s="161">
        <f>IF(R$2&lt;=analysis_period,IF(SUM($C716:R716)&gt;0,Q381+1,0),0)</f>
        <v>0</v>
      </c>
      <c r="S381" s="161">
        <f>IF(S$2&lt;=analysis_period,IF(SUM($C716:S716)&gt;0,R381+1,0),0)</f>
        <v>0</v>
      </c>
      <c r="T381" s="161">
        <f>IF(T$2&lt;=analysis_period,IF(SUM($C716:T716)&gt;0,S381+1,0),0)</f>
        <v>0</v>
      </c>
      <c r="U381" s="161">
        <f>IF(U$2&lt;=analysis_period,IF(SUM($C716:U716)&gt;0,T381+1,0),0)</f>
        <v>0</v>
      </c>
      <c r="V381" s="161">
        <f>IF(V$2&lt;=analysis_period,IF(SUM($C716:V716)&gt;0,U381+1,0),0)</f>
        <v>0</v>
      </c>
      <c r="W381" s="161">
        <f>IF(W$2&lt;=analysis_period,IF(SUM($C716:W716)&gt;0,V381+1,0),0)</f>
        <v>0</v>
      </c>
      <c r="X381" s="161">
        <f>IF(X$2&lt;=analysis_period,IF(SUM($C716:X716)&gt;0,W381+1,0),0)</f>
        <v>0</v>
      </c>
      <c r="Y381" s="161">
        <f>IF(Y$2&lt;=analysis_period,IF(SUM($C716:Y716)&gt;0,X381+1,0),0)</f>
        <v>0</v>
      </c>
      <c r="Z381" s="161">
        <f>IF(Z$2&lt;=analysis_period,IF(SUM($C716:Z716)&gt;0,Y381+1,0),0)</f>
        <v>0</v>
      </c>
      <c r="AA381" s="161">
        <f>IF(AA$2&lt;=analysis_period,IF(SUM($C716:AA716)&gt;0,Z381+1,0),0)</f>
        <v>0</v>
      </c>
      <c r="AB381" s="161">
        <f>IF(AB$2&lt;=analysis_period,IF(SUM($C716:AB716)&gt;0,AA381+1,0),0)</f>
        <v>0</v>
      </c>
      <c r="AC381" s="161">
        <f>IF(AC$2&lt;=analysis_period,IF(SUM($C716:AC716)&gt;0,AB381+1,0),0)</f>
        <v>0</v>
      </c>
      <c r="AD381" s="161">
        <f>IF(AD$2&lt;=analysis_period,IF(SUM($C716:AD716)&gt;0,AC381+1,0),0)</f>
        <v>0</v>
      </c>
      <c r="AE381" s="161">
        <f>IF(AE$2&lt;=analysis_period,IF(SUM($C716:AE716)&gt;0,AD381+1,0),0)</f>
        <v>0</v>
      </c>
      <c r="AF381" s="161">
        <f>IF(AF$2&lt;=analysis_period,IF(SUM($C716:AF716)&gt;0,AE381+1,0),0)</f>
        <v>0</v>
      </c>
      <c r="AG381" s="161">
        <f>IF(AG$2&lt;=analysis_period,IF(SUM($C716:AG716)&gt;0,AF381+1,0),0)</f>
        <v>0</v>
      </c>
      <c r="AH381" s="161">
        <f>IF(AH$2&lt;=analysis_period,IF(SUM($C716:AH716)&gt;0,AG381+1,0),0)</f>
        <v>0</v>
      </c>
      <c r="AI381" s="161">
        <f>IF(AI$2&lt;=analysis_period,IF(SUM($C716:AI716)&gt;0,AH381+1,0),0)</f>
        <v>0</v>
      </c>
      <c r="AJ381" s="161">
        <f>IF(AJ$2&lt;=analysis_period,IF(SUM($C716:AJ716)&gt;0,AI381+1,0),0)</f>
        <v>0</v>
      </c>
      <c r="AK381" s="161">
        <f>IF(AK$2&lt;=analysis_period,IF(SUM($C716:AK716)&gt;0,AJ381+1,0),0)</f>
        <v>0</v>
      </c>
      <c r="AL381" s="161">
        <f>IF(AL$2&lt;=analysis_period,IF(SUM($C716:AL716)&gt;0,AK381+1,0),0)</f>
        <v>0</v>
      </c>
      <c r="AM381" s="161">
        <f>IF(AM$2&lt;=analysis_period,IF(SUM($C716:AM716)&gt;0,AL381+1,0),0)</f>
        <v>0</v>
      </c>
      <c r="AN381" s="161">
        <f>IF(AN$2&lt;=analysis_period,IF(SUM($C716:AN716)&gt;0,AM381+1,0),0)</f>
        <v>0</v>
      </c>
      <c r="AO381" s="161">
        <f>IF(AO$2&lt;=analysis_period,IF(SUM($C716:AO716)&gt;0,AN381+1,0),0)</f>
        <v>0</v>
      </c>
      <c r="AP381" s="161">
        <f>IF(AP$2&lt;=analysis_period,IF(SUM($C716:AP716)&gt;0,AO381+1,0),0)</f>
        <v>0</v>
      </c>
    </row>
    <row r="382" spans="1:42" x14ac:dyDescent="0.2">
      <c r="A382" s="4">
        <f t="shared" si="153"/>
        <v>7</v>
      </c>
      <c r="B382" s="4">
        <v>0</v>
      </c>
      <c r="C382" s="161">
        <f>IF(C$2&lt;=analysis_period,IF(SUM($C717:C717)&gt;0,B382+1,0),0)</f>
        <v>0</v>
      </c>
      <c r="D382" s="161">
        <f>IF(D$2&lt;=analysis_period,IF(SUM($C717:D717)&gt;0,C382+1,0),0)</f>
        <v>0</v>
      </c>
      <c r="E382" s="161">
        <f>IF(E$2&lt;=analysis_period,IF(SUM($C717:E717)&gt;0,D382+1,0),0)</f>
        <v>0</v>
      </c>
      <c r="F382" s="161">
        <f>IF(F$2&lt;=analysis_period,IF(SUM($C717:F717)&gt;0,E382+1,0),0)</f>
        <v>0</v>
      </c>
      <c r="G382" s="161">
        <f>IF(G$2&lt;=analysis_period,IF(SUM($C717:G717)&gt;0,F382+1,0),0)</f>
        <v>0</v>
      </c>
      <c r="H382" s="161">
        <f>IF(H$2&lt;=analysis_period,IF(SUM($C717:H717)&gt;0,G382+1,0),0)</f>
        <v>0</v>
      </c>
      <c r="I382" s="161">
        <f>IF(I$2&lt;=analysis_period,IF(SUM($C717:I717)&gt;0,H382+1,0),0)</f>
        <v>0</v>
      </c>
      <c r="J382" s="161">
        <f>IF(J$2&lt;=analysis_period,IF(SUM($C717:J717)&gt;0,I382+1,0),0)</f>
        <v>0</v>
      </c>
      <c r="K382" s="161">
        <f>IF(K$2&lt;=analysis_period,IF(SUM($C717:K717)&gt;0,J382+1,0),0)</f>
        <v>0</v>
      </c>
      <c r="L382" s="161">
        <f>IF(L$2&lt;=analysis_period,IF(SUM($C717:L717)&gt;0,K382+1,0),0)</f>
        <v>0</v>
      </c>
      <c r="M382" s="161">
        <f>IF(M$2&lt;=analysis_period,IF(SUM($C717:M717)&gt;0,L382+1,0),0)</f>
        <v>0</v>
      </c>
      <c r="N382" s="161">
        <f>IF(N$2&lt;=analysis_period,IF(SUM($C717:N717)&gt;0,M382+1,0),0)</f>
        <v>0</v>
      </c>
      <c r="O382" s="161">
        <f>IF(O$2&lt;=analysis_period,IF(SUM($C717:O717)&gt;0,N382+1,0),0)</f>
        <v>0</v>
      </c>
      <c r="P382" s="161">
        <f>IF(P$2&lt;=analysis_period,IF(SUM($C717:P717)&gt;0,O382+1,0),0)</f>
        <v>0</v>
      </c>
      <c r="Q382" s="161">
        <f>IF(Q$2&lt;=analysis_period,IF(SUM($C717:Q717)&gt;0,P382+1,0),0)</f>
        <v>0</v>
      </c>
      <c r="R382" s="161">
        <f>IF(R$2&lt;=analysis_period,IF(SUM($C717:R717)&gt;0,Q382+1,0),0)</f>
        <v>0</v>
      </c>
      <c r="S382" s="161">
        <f>IF(S$2&lt;=analysis_period,IF(SUM($C717:S717)&gt;0,R382+1,0),0)</f>
        <v>0</v>
      </c>
      <c r="T382" s="161">
        <f>IF(T$2&lt;=analysis_period,IF(SUM($C717:T717)&gt;0,S382+1,0),0)</f>
        <v>0</v>
      </c>
      <c r="U382" s="161">
        <f>IF(U$2&lt;=analysis_period,IF(SUM($C717:U717)&gt;0,T382+1,0),0)</f>
        <v>0</v>
      </c>
      <c r="V382" s="161">
        <f>IF(V$2&lt;=analysis_period,IF(SUM($C717:V717)&gt;0,U382+1,0),0)</f>
        <v>0</v>
      </c>
      <c r="W382" s="161">
        <f>IF(W$2&lt;=analysis_period,IF(SUM($C717:W717)&gt;0,V382+1,0),0)</f>
        <v>0</v>
      </c>
      <c r="X382" s="161">
        <f>IF(X$2&lt;=analysis_period,IF(SUM($C717:X717)&gt;0,W382+1,0),0)</f>
        <v>0</v>
      </c>
      <c r="Y382" s="161">
        <f>IF(Y$2&lt;=analysis_period,IF(SUM($C717:Y717)&gt;0,X382+1,0),0)</f>
        <v>0</v>
      </c>
      <c r="Z382" s="161">
        <f>IF(Z$2&lt;=analysis_period,IF(SUM($C717:Z717)&gt;0,Y382+1,0),0)</f>
        <v>0</v>
      </c>
      <c r="AA382" s="161">
        <f>IF(AA$2&lt;=analysis_period,IF(SUM($C717:AA717)&gt;0,Z382+1,0),0)</f>
        <v>0</v>
      </c>
      <c r="AB382" s="161">
        <f>IF(AB$2&lt;=analysis_period,IF(SUM($C717:AB717)&gt;0,AA382+1,0),0)</f>
        <v>0</v>
      </c>
      <c r="AC382" s="161">
        <f>IF(AC$2&lt;=analysis_period,IF(SUM($C717:AC717)&gt;0,AB382+1,0),0)</f>
        <v>0</v>
      </c>
      <c r="AD382" s="161">
        <f>IF(AD$2&lt;=analysis_period,IF(SUM($C717:AD717)&gt;0,AC382+1,0),0)</f>
        <v>0</v>
      </c>
      <c r="AE382" s="161">
        <f>IF(AE$2&lt;=analysis_period,IF(SUM($C717:AE717)&gt;0,AD382+1,0),0)</f>
        <v>0</v>
      </c>
      <c r="AF382" s="161">
        <f>IF(AF$2&lt;=analysis_period,IF(SUM($C717:AF717)&gt;0,AE382+1,0),0)</f>
        <v>0</v>
      </c>
      <c r="AG382" s="161">
        <f>IF(AG$2&lt;=analysis_period,IF(SUM($C717:AG717)&gt;0,AF382+1,0),0)</f>
        <v>0</v>
      </c>
      <c r="AH382" s="161">
        <f>IF(AH$2&lt;=analysis_period,IF(SUM($C717:AH717)&gt;0,AG382+1,0),0)</f>
        <v>0</v>
      </c>
      <c r="AI382" s="161">
        <f>IF(AI$2&lt;=analysis_period,IF(SUM($C717:AI717)&gt;0,AH382+1,0),0)</f>
        <v>0</v>
      </c>
      <c r="AJ382" s="161">
        <f>IF(AJ$2&lt;=analysis_period,IF(SUM($C717:AJ717)&gt;0,AI382+1,0),0)</f>
        <v>0</v>
      </c>
      <c r="AK382" s="161">
        <f>IF(AK$2&lt;=analysis_period,IF(SUM($C717:AK717)&gt;0,AJ382+1,0),0)</f>
        <v>0</v>
      </c>
      <c r="AL382" s="161">
        <f>IF(AL$2&lt;=analysis_period,IF(SUM($C717:AL717)&gt;0,AK382+1,0),0)</f>
        <v>0</v>
      </c>
      <c r="AM382" s="161">
        <f>IF(AM$2&lt;=analysis_period,IF(SUM($C717:AM717)&gt;0,AL382+1,0),0)</f>
        <v>0</v>
      </c>
      <c r="AN382" s="161">
        <f>IF(AN$2&lt;=analysis_period,IF(SUM($C717:AN717)&gt;0,AM382+1,0),0)</f>
        <v>0</v>
      </c>
      <c r="AO382" s="161">
        <f>IF(AO$2&lt;=analysis_period,IF(SUM($C717:AO717)&gt;0,AN382+1,0),0)</f>
        <v>0</v>
      </c>
      <c r="AP382" s="161">
        <f>IF(AP$2&lt;=analysis_period,IF(SUM($C717:AP717)&gt;0,AO382+1,0),0)</f>
        <v>0</v>
      </c>
    </row>
    <row r="383" spans="1:42" x14ac:dyDescent="0.2">
      <c r="A383" s="4">
        <f t="shared" si="153"/>
        <v>8</v>
      </c>
      <c r="B383" s="4">
        <v>0</v>
      </c>
      <c r="C383" s="161">
        <f>IF(C$2&lt;=analysis_period,IF(SUM($C718:C718)&gt;0,B383+1,0),0)</f>
        <v>0</v>
      </c>
      <c r="D383" s="161">
        <f>IF(D$2&lt;=analysis_period,IF(SUM($C718:D718)&gt;0,C383+1,0),0)</f>
        <v>0</v>
      </c>
      <c r="E383" s="161">
        <f>IF(E$2&lt;=analysis_period,IF(SUM($C718:E718)&gt;0,D383+1,0),0)</f>
        <v>0</v>
      </c>
      <c r="F383" s="161">
        <f>IF(F$2&lt;=analysis_period,IF(SUM($C718:F718)&gt;0,E383+1,0),0)</f>
        <v>0</v>
      </c>
      <c r="G383" s="161">
        <f>IF(G$2&lt;=analysis_period,IF(SUM($C718:G718)&gt;0,F383+1,0),0)</f>
        <v>0</v>
      </c>
      <c r="H383" s="161">
        <f>IF(H$2&lt;=analysis_period,IF(SUM($C718:H718)&gt;0,G383+1,0),0)</f>
        <v>0</v>
      </c>
      <c r="I383" s="161">
        <f>IF(I$2&lt;=analysis_period,IF(SUM($C718:I718)&gt;0,H383+1,0),0)</f>
        <v>0</v>
      </c>
      <c r="J383" s="161">
        <f>IF(J$2&lt;=analysis_period,IF(SUM($C718:J718)&gt;0,I383+1,0),0)</f>
        <v>0</v>
      </c>
      <c r="K383" s="161">
        <f>IF(K$2&lt;=analysis_period,IF(SUM($C718:K718)&gt;0,J383+1,0),0)</f>
        <v>0</v>
      </c>
      <c r="L383" s="161">
        <f>IF(L$2&lt;=analysis_period,IF(SUM($C718:L718)&gt;0,K383+1,0),0)</f>
        <v>0</v>
      </c>
      <c r="M383" s="161">
        <f>IF(M$2&lt;=analysis_period,IF(SUM($C718:M718)&gt;0,L383+1,0),0)</f>
        <v>0</v>
      </c>
      <c r="N383" s="161">
        <f>IF(N$2&lt;=analysis_period,IF(SUM($C718:N718)&gt;0,M383+1,0),0)</f>
        <v>0</v>
      </c>
      <c r="O383" s="161">
        <f>IF(O$2&lt;=analysis_period,IF(SUM($C718:O718)&gt;0,N383+1,0),0)</f>
        <v>0</v>
      </c>
      <c r="P383" s="161">
        <f>IF(P$2&lt;=analysis_period,IF(SUM($C718:P718)&gt;0,O383+1,0),0)</f>
        <v>0</v>
      </c>
      <c r="Q383" s="161">
        <f>IF(Q$2&lt;=analysis_period,IF(SUM($C718:Q718)&gt;0,P383+1,0),0)</f>
        <v>0</v>
      </c>
      <c r="R383" s="161">
        <f>IF(R$2&lt;=analysis_period,IF(SUM($C718:R718)&gt;0,Q383+1,0),0)</f>
        <v>0</v>
      </c>
      <c r="S383" s="161">
        <f>IF(S$2&lt;=analysis_period,IF(SUM($C718:S718)&gt;0,R383+1,0),0)</f>
        <v>0</v>
      </c>
      <c r="T383" s="161">
        <f>IF(T$2&lt;=analysis_period,IF(SUM($C718:T718)&gt;0,S383+1,0),0)</f>
        <v>0</v>
      </c>
      <c r="U383" s="161">
        <f>IF(U$2&lt;=analysis_period,IF(SUM($C718:U718)&gt;0,T383+1,0),0)</f>
        <v>0</v>
      </c>
      <c r="V383" s="161">
        <f>IF(V$2&lt;=analysis_period,IF(SUM($C718:V718)&gt;0,U383+1,0),0)</f>
        <v>0</v>
      </c>
      <c r="W383" s="161">
        <f>IF(W$2&lt;=analysis_period,IF(SUM($C718:W718)&gt;0,V383+1,0),0)</f>
        <v>0</v>
      </c>
      <c r="X383" s="161">
        <f>IF(X$2&lt;=analysis_period,IF(SUM($C718:X718)&gt;0,W383+1,0),0)</f>
        <v>0</v>
      </c>
      <c r="Y383" s="161">
        <f>IF(Y$2&lt;=analysis_period,IF(SUM($C718:Y718)&gt;0,X383+1,0),0)</f>
        <v>0</v>
      </c>
      <c r="Z383" s="161">
        <f>IF(Z$2&lt;=analysis_period,IF(SUM($C718:Z718)&gt;0,Y383+1,0),0)</f>
        <v>0</v>
      </c>
      <c r="AA383" s="161">
        <f>IF(AA$2&lt;=analysis_period,IF(SUM($C718:AA718)&gt;0,Z383+1,0),0)</f>
        <v>0</v>
      </c>
      <c r="AB383" s="161">
        <f>IF(AB$2&lt;=analysis_period,IF(SUM($C718:AB718)&gt;0,AA383+1,0),0)</f>
        <v>0</v>
      </c>
      <c r="AC383" s="161">
        <f>IF(AC$2&lt;=analysis_period,IF(SUM($C718:AC718)&gt;0,AB383+1,0),0)</f>
        <v>0</v>
      </c>
      <c r="AD383" s="161">
        <f>IF(AD$2&lt;=analysis_period,IF(SUM($C718:AD718)&gt;0,AC383+1,0),0)</f>
        <v>0</v>
      </c>
      <c r="AE383" s="161">
        <f>IF(AE$2&lt;=analysis_period,IF(SUM($C718:AE718)&gt;0,AD383+1,0),0)</f>
        <v>0</v>
      </c>
      <c r="AF383" s="161">
        <f>IF(AF$2&lt;=analysis_period,IF(SUM($C718:AF718)&gt;0,AE383+1,0),0)</f>
        <v>0</v>
      </c>
      <c r="AG383" s="161">
        <f>IF(AG$2&lt;=analysis_period,IF(SUM($C718:AG718)&gt;0,AF383+1,0),0)</f>
        <v>0</v>
      </c>
      <c r="AH383" s="161">
        <f>IF(AH$2&lt;=analysis_period,IF(SUM($C718:AH718)&gt;0,AG383+1,0),0)</f>
        <v>0</v>
      </c>
      <c r="AI383" s="161">
        <f>IF(AI$2&lt;=analysis_period,IF(SUM($C718:AI718)&gt;0,AH383+1,0),0)</f>
        <v>0</v>
      </c>
      <c r="AJ383" s="161">
        <f>IF(AJ$2&lt;=analysis_period,IF(SUM($C718:AJ718)&gt;0,AI383+1,0),0)</f>
        <v>0</v>
      </c>
      <c r="AK383" s="161">
        <f>IF(AK$2&lt;=analysis_period,IF(SUM($C718:AK718)&gt;0,AJ383+1,0),0)</f>
        <v>0</v>
      </c>
      <c r="AL383" s="161">
        <f>IF(AL$2&lt;=analysis_period,IF(SUM($C718:AL718)&gt;0,AK383+1,0),0)</f>
        <v>0</v>
      </c>
      <c r="AM383" s="161">
        <f>IF(AM$2&lt;=analysis_period,IF(SUM($C718:AM718)&gt;0,AL383+1,0),0)</f>
        <v>0</v>
      </c>
      <c r="AN383" s="161">
        <f>IF(AN$2&lt;=analysis_period,IF(SUM($C718:AN718)&gt;0,AM383+1,0),0)</f>
        <v>0</v>
      </c>
      <c r="AO383" s="161">
        <f>IF(AO$2&lt;=analysis_period,IF(SUM($C718:AO718)&gt;0,AN383+1,0),0)</f>
        <v>0</v>
      </c>
      <c r="AP383" s="161">
        <f>IF(AP$2&lt;=analysis_period,IF(SUM($C718:AP718)&gt;0,AO383+1,0),0)</f>
        <v>0</v>
      </c>
    </row>
    <row r="384" spans="1:42" x14ac:dyDescent="0.2">
      <c r="A384" s="4">
        <f>A383+1</f>
        <v>9</v>
      </c>
      <c r="B384" s="4">
        <v>0</v>
      </c>
      <c r="C384" s="161">
        <f>IF(C$2&lt;=analysis_period,IF(SUM($C719:C719)&gt;0,B384+1,0),0)</f>
        <v>0</v>
      </c>
      <c r="D384" s="161">
        <f>IF(D$2&lt;=analysis_period,IF(SUM($C719:D719)&gt;0,C384+1,0),0)</f>
        <v>0</v>
      </c>
      <c r="E384" s="161">
        <f>IF(E$2&lt;=analysis_period,IF(SUM($C719:E719)&gt;0,D384+1,0),0)</f>
        <v>0</v>
      </c>
      <c r="F384" s="161">
        <f>IF(F$2&lt;=analysis_period,IF(SUM($C719:F719)&gt;0,E384+1,0),0)</f>
        <v>0</v>
      </c>
      <c r="G384" s="161">
        <f>IF(G$2&lt;=analysis_period,IF(SUM($C719:G719)&gt;0,F384+1,0),0)</f>
        <v>0</v>
      </c>
      <c r="H384" s="161">
        <f>IF(H$2&lt;=analysis_period,IF(SUM($C719:H719)&gt;0,G384+1,0),0)</f>
        <v>0</v>
      </c>
      <c r="I384" s="161">
        <f>IF(I$2&lt;=analysis_period,IF(SUM($C719:I719)&gt;0,H384+1,0),0)</f>
        <v>0</v>
      </c>
      <c r="J384" s="161">
        <f>IF(J$2&lt;=analysis_period,IF(SUM($C719:J719)&gt;0,I384+1,0),0)</f>
        <v>0</v>
      </c>
      <c r="K384" s="161">
        <f>IF(K$2&lt;=analysis_period,IF(SUM($C719:K719)&gt;0,J384+1,0),0)</f>
        <v>0</v>
      </c>
      <c r="L384" s="161">
        <f>IF(L$2&lt;=analysis_period,IF(SUM($C719:L719)&gt;0,K384+1,0),0)</f>
        <v>0</v>
      </c>
      <c r="M384" s="161">
        <f>IF(M$2&lt;=analysis_period,IF(SUM($C719:M719)&gt;0,L384+1,0),0)</f>
        <v>0</v>
      </c>
      <c r="N384" s="161">
        <f>IF(N$2&lt;=analysis_period,IF(SUM($C719:N719)&gt;0,M384+1,0),0)</f>
        <v>0</v>
      </c>
      <c r="O384" s="161">
        <f>IF(O$2&lt;=analysis_period,IF(SUM($C719:O719)&gt;0,N384+1,0),0)</f>
        <v>0</v>
      </c>
      <c r="P384" s="161">
        <f>IF(P$2&lt;=analysis_period,IF(SUM($C719:P719)&gt;0,O384+1,0),0)</f>
        <v>0</v>
      </c>
      <c r="Q384" s="161">
        <f>IF(Q$2&lt;=analysis_period,IF(SUM($C719:Q719)&gt;0,P384+1,0),0)</f>
        <v>0</v>
      </c>
      <c r="R384" s="161">
        <f>IF(R$2&lt;=analysis_period,IF(SUM($C719:R719)&gt;0,Q384+1,0),0)</f>
        <v>0</v>
      </c>
      <c r="S384" s="161">
        <f>IF(S$2&lt;=analysis_period,IF(SUM($C719:S719)&gt;0,R384+1,0),0)</f>
        <v>0</v>
      </c>
      <c r="T384" s="161">
        <f>IF(T$2&lt;=analysis_period,IF(SUM($C719:T719)&gt;0,S384+1,0),0)</f>
        <v>0</v>
      </c>
      <c r="U384" s="161">
        <f>IF(U$2&lt;=analysis_period,IF(SUM($C719:U719)&gt;0,T384+1,0),0)</f>
        <v>0</v>
      </c>
      <c r="V384" s="161">
        <f>IF(V$2&lt;=analysis_period,IF(SUM($C719:V719)&gt;0,U384+1,0),0)</f>
        <v>0</v>
      </c>
      <c r="W384" s="161">
        <f>IF(W$2&lt;=analysis_period,IF(SUM($C719:W719)&gt;0,V384+1,0),0)</f>
        <v>0</v>
      </c>
      <c r="X384" s="161">
        <f>IF(X$2&lt;=analysis_period,IF(SUM($C719:X719)&gt;0,W384+1,0),0)</f>
        <v>0</v>
      </c>
      <c r="Y384" s="161">
        <f>IF(Y$2&lt;=analysis_period,IF(SUM($C719:Y719)&gt;0,X384+1,0),0)</f>
        <v>0</v>
      </c>
      <c r="Z384" s="161">
        <f>IF(Z$2&lt;=analysis_period,IF(SUM($C719:Z719)&gt;0,Y384+1,0),0)</f>
        <v>0</v>
      </c>
      <c r="AA384" s="161">
        <f>IF(AA$2&lt;=analysis_period,IF(SUM($C719:AA719)&gt;0,Z384+1,0),0)</f>
        <v>0</v>
      </c>
      <c r="AB384" s="161">
        <f>IF(AB$2&lt;=analysis_period,IF(SUM($C719:AB719)&gt;0,AA384+1,0),0)</f>
        <v>0</v>
      </c>
      <c r="AC384" s="161">
        <f>IF(AC$2&lt;=analysis_period,IF(SUM($C719:AC719)&gt;0,AB384+1,0),0)</f>
        <v>0</v>
      </c>
      <c r="AD384" s="161">
        <f>IF(AD$2&lt;=analysis_period,IF(SUM($C719:AD719)&gt;0,AC384+1,0),0)</f>
        <v>0</v>
      </c>
      <c r="AE384" s="161">
        <f>IF(AE$2&lt;=analysis_period,IF(SUM($C719:AE719)&gt;0,AD384+1,0),0)</f>
        <v>0</v>
      </c>
      <c r="AF384" s="161">
        <f>IF(AF$2&lt;=analysis_period,IF(SUM($C719:AF719)&gt;0,AE384+1,0),0)</f>
        <v>0</v>
      </c>
      <c r="AG384" s="161">
        <f>IF(AG$2&lt;=analysis_period,IF(SUM($C719:AG719)&gt;0,AF384+1,0),0)</f>
        <v>0</v>
      </c>
      <c r="AH384" s="161">
        <f>IF(AH$2&lt;=analysis_period,IF(SUM($C719:AH719)&gt;0,AG384+1,0),0)</f>
        <v>0</v>
      </c>
      <c r="AI384" s="161">
        <f>IF(AI$2&lt;=analysis_period,IF(SUM($C719:AI719)&gt;0,AH384+1,0),0)</f>
        <v>0</v>
      </c>
      <c r="AJ384" s="161">
        <f>IF(AJ$2&lt;=analysis_period,IF(SUM($C719:AJ719)&gt;0,AI384+1,0),0)</f>
        <v>0</v>
      </c>
      <c r="AK384" s="161">
        <f>IF(AK$2&lt;=analysis_period,IF(SUM($C719:AK719)&gt;0,AJ384+1,0),0)</f>
        <v>0</v>
      </c>
      <c r="AL384" s="161">
        <f>IF(AL$2&lt;=analysis_period,IF(SUM($C719:AL719)&gt;0,AK384+1,0),0)</f>
        <v>0</v>
      </c>
      <c r="AM384" s="161">
        <f>IF(AM$2&lt;=analysis_period,IF(SUM($C719:AM719)&gt;0,AL384+1,0),0)</f>
        <v>0</v>
      </c>
      <c r="AN384" s="161">
        <f>IF(AN$2&lt;=analysis_period,IF(SUM($C719:AN719)&gt;0,AM384+1,0),0)</f>
        <v>0</v>
      </c>
      <c r="AO384" s="161">
        <f>IF(AO$2&lt;=analysis_period,IF(SUM($C719:AO719)&gt;0,AN384+1,0),0)</f>
        <v>0</v>
      </c>
      <c r="AP384" s="161">
        <f>IF(AP$2&lt;=analysis_period,IF(SUM($C719:AP719)&gt;0,AO384+1,0),0)</f>
        <v>0</v>
      </c>
    </row>
    <row r="385" spans="1:42" x14ac:dyDescent="0.2">
      <c r="A385" s="4">
        <f t="shared" si="153"/>
        <v>10</v>
      </c>
      <c r="B385" s="4">
        <v>0</v>
      </c>
      <c r="C385" s="161">
        <f>IF(C$2&lt;=analysis_period,IF(SUM($C720:C720)&gt;0,B385+1,0),0)</f>
        <v>0</v>
      </c>
      <c r="D385" s="161">
        <f>IF(D$2&lt;=analysis_period,IF(SUM($C720:D720)&gt;0,C385+1,0),0)</f>
        <v>0</v>
      </c>
      <c r="E385" s="161">
        <f>IF(E$2&lt;=analysis_period,IF(SUM($C720:E720)&gt;0,D385+1,0),0)</f>
        <v>0</v>
      </c>
      <c r="F385" s="161">
        <f>IF(F$2&lt;=analysis_period,IF(SUM($C720:F720)&gt;0,E385+1,0),0)</f>
        <v>0</v>
      </c>
      <c r="G385" s="161">
        <f>IF(G$2&lt;=analysis_period,IF(SUM($C720:G720)&gt;0,F385+1,0),0)</f>
        <v>0</v>
      </c>
      <c r="H385" s="161">
        <f>IF(H$2&lt;=analysis_period,IF(SUM($C720:H720)&gt;0,G385+1,0),0)</f>
        <v>0</v>
      </c>
      <c r="I385" s="161">
        <f>IF(I$2&lt;=analysis_period,IF(SUM($C720:I720)&gt;0,H385+1,0),0)</f>
        <v>0</v>
      </c>
      <c r="J385" s="161">
        <f>IF(J$2&lt;=analysis_period,IF(SUM($C720:J720)&gt;0,I385+1,0),0)</f>
        <v>0</v>
      </c>
      <c r="K385" s="161">
        <f>IF(K$2&lt;=analysis_period,IF(SUM($C720:K720)&gt;0,J385+1,0),0)</f>
        <v>0</v>
      </c>
      <c r="L385" s="161">
        <f>IF(L$2&lt;=analysis_period,IF(SUM($C720:L720)&gt;0,K385+1,0),0)</f>
        <v>0</v>
      </c>
      <c r="M385" s="161">
        <f>IF(M$2&lt;=analysis_period,IF(SUM($C720:M720)&gt;0,L385+1,0),0)</f>
        <v>0</v>
      </c>
      <c r="N385" s="161">
        <f>IF(N$2&lt;=analysis_period,IF(SUM($C720:N720)&gt;0,M385+1,0),0)</f>
        <v>0</v>
      </c>
      <c r="O385" s="161">
        <f>IF(O$2&lt;=analysis_period,IF(SUM($C720:O720)&gt;0,N385+1,0),0)</f>
        <v>0</v>
      </c>
      <c r="P385" s="161">
        <f>IF(P$2&lt;=analysis_period,IF(SUM($C720:P720)&gt;0,O385+1,0),0)</f>
        <v>0</v>
      </c>
      <c r="Q385" s="161">
        <f>IF(Q$2&lt;=analysis_period,IF(SUM($C720:Q720)&gt;0,P385+1,0),0)</f>
        <v>0</v>
      </c>
      <c r="R385" s="161">
        <f>IF(R$2&lt;=analysis_period,IF(SUM($C720:R720)&gt;0,Q385+1,0),0)</f>
        <v>0</v>
      </c>
      <c r="S385" s="161">
        <f>IF(S$2&lt;=analysis_period,IF(SUM($C720:S720)&gt;0,R385+1,0),0)</f>
        <v>0</v>
      </c>
      <c r="T385" s="161">
        <f>IF(T$2&lt;=analysis_period,IF(SUM($C720:T720)&gt;0,S385+1,0),0)</f>
        <v>0</v>
      </c>
      <c r="U385" s="161">
        <f>IF(U$2&lt;=analysis_period,IF(SUM($C720:U720)&gt;0,T385+1,0),0)</f>
        <v>0</v>
      </c>
      <c r="V385" s="161">
        <f>IF(V$2&lt;=analysis_period,IF(SUM($C720:V720)&gt;0,U385+1,0),0)</f>
        <v>0</v>
      </c>
      <c r="W385" s="161">
        <f>IF(W$2&lt;=analysis_period,IF(SUM($C720:W720)&gt;0,V385+1,0),0)</f>
        <v>0</v>
      </c>
      <c r="X385" s="161">
        <f>IF(X$2&lt;=analysis_period,IF(SUM($C720:X720)&gt;0,W385+1,0),0)</f>
        <v>0</v>
      </c>
      <c r="Y385" s="161">
        <f>IF(Y$2&lt;=analysis_period,IF(SUM($C720:Y720)&gt;0,X385+1,0),0)</f>
        <v>0</v>
      </c>
      <c r="Z385" s="161">
        <f>IF(Z$2&lt;=analysis_period,IF(SUM($C720:Z720)&gt;0,Y385+1,0),0)</f>
        <v>0</v>
      </c>
      <c r="AA385" s="161">
        <f>IF(AA$2&lt;=analysis_period,IF(SUM($C720:AA720)&gt;0,Z385+1,0),0)</f>
        <v>0</v>
      </c>
      <c r="AB385" s="161">
        <f>IF(AB$2&lt;=analysis_period,IF(SUM($C720:AB720)&gt;0,AA385+1,0),0)</f>
        <v>0</v>
      </c>
      <c r="AC385" s="161">
        <f>IF(AC$2&lt;=analysis_period,IF(SUM($C720:AC720)&gt;0,AB385+1,0),0)</f>
        <v>0</v>
      </c>
      <c r="AD385" s="161">
        <f>IF(AD$2&lt;=analysis_period,IF(SUM($C720:AD720)&gt;0,AC385+1,0),0)</f>
        <v>0</v>
      </c>
      <c r="AE385" s="161">
        <f>IF(AE$2&lt;=analysis_period,IF(SUM($C720:AE720)&gt;0,AD385+1,0),0)</f>
        <v>0</v>
      </c>
      <c r="AF385" s="161">
        <f>IF(AF$2&lt;=analysis_period,IF(SUM($C720:AF720)&gt;0,AE385+1,0),0)</f>
        <v>0</v>
      </c>
      <c r="AG385" s="161">
        <f>IF(AG$2&lt;=analysis_period,IF(SUM($C720:AG720)&gt;0,AF385+1,0),0)</f>
        <v>0</v>
      </c>
      <c r="AH385" s="161">
        <f>IF(AH$2&lt;=analysis_period,IF(SUM($C720:AH720)&gt;0,AG385+1,0),0)</f>
        <v>0</v>
      </c>
      <c r="AI385" s="161">
        <f>IF(AI$2&lt;=analysis_period,IF(SUM($C720:AI720)&gt;0,AH385+1,0),0)</f>
        <v>0</v>
      </c>
      <c r="AJ385" s="161">
        <f>IF(AJ$2&lt;=analysis_period,IF(SUM($C720:AJ720)&gt;0,AI385+1,0),0)</f>
        <v>0</v>
      </c>
      <c r="AK385" s="161">
        <f>IF(AK$2&lt;=analysis_period,IF(SUM($C720:AK720)&gt;0,AJ385+1,0),0)</f>
        <v>0</v>
      </c>
      <c r="AL385" s="161">
        <f>IF(AL$2&lt;=analysis_period,IF(SUM($C720:AL720)&gt;0,AK385+1,0),0)</f>
        <v>0</v>
      </c>
      <c r="AM385" s="161">
        <f>IF(AM$2&lt;=analysis_period,IF(SUM($C720:AM720)&gt;0,AL385+1,0),0)</f>
        <v>0</v>
      </c>
      <c r="AN385" s="161">
        <f>IF(AN$2&lt;=analysis_period,IF(SUM($C720:AN720)&gt;0,AM385+1,0),0)</f>
        <v>0</v>
      </c>
      <c r="AO385" s="161">
        <f>IF(AO$2&lt;=analysis_period,IF(SUM($C720:AO720)&gt;0,AN385+1,0),0)</f>
        <v>0</v>
      </c>
      <c r="AP385" s="161">
        <f>IF(AP$2&lt;=analysis_period,IF(SUM($C720:AP720)&gt;0,AO385+1,0),0)</f>
        <v>0</v>
      </c>
    </row>
    <row r="386" spans="1:42" x14ac:dyDescent="0.2">
      <c r="A386" s="21" t="s">
        <v>80</v>
      </c>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row>
    <row r="387" spans="1:42" x14ac:dyDescent="0.2">
      <c r="A387" s="4">
        <v>1</v>
      </c>
      <c r="B387" s="179">
        <f>SUM(C387:AP387)</f>
        <v>0</v>
      </c>
      <c r="C387" s="161">
        <f t="shared" ref="C387:AP387" si="154">LOOKUP(C376,$B$371:$AP$371,$B$372:$AP$372)/100*$B711</f>
        <v>0</v>
      </c>
      <c r="D387" s="161">
        <f t="shared" si="154"/>
        <v>0</v>
      </c>
      <c r="E387" s="161">
        <f t="shared" si="154"/>
        <v>0</v>
      </c>
      <c r="F387" s="161">
        <f t="shared" si="154"/>
        <v>0</v>
      </c>
      <c r="G387" s="161">
        <f t="shared" si="154"/>
        <v>0</v>
      </c>
      <c r="H387" s="161">
        <f t="shared" si="154"/>
        <v>0</v>
      </c>
      <c r="I387" s="161">
        <f t="shared" si="154"/>
        <v>0</v>
      </c>
      <c r="J387" s="161">
        <f t="shared" si="154"/>
        <v>0</v>
      </c>
      <c r="K387" s="161">
        <f t="shared" si="154"/>
        <v>0</v>
      </c>
      <c r="L387" s="161">
        <f t="shared" si="154"/>
        <v>0</v>
      </c>
      <c r="M387" s="161">
        <f t="shared" si="154"/>
        <v>0</v>
      </c>
      <c r="N387" s="161">
        <f t="shared" si="154"/>
        <v>0</v>
      </c>
      <c r="O387" s="161">
        <f t="shared" si="154"/>
        <v>0</v>
      </c>
      <c r="P387" s="161">
        <f t="shared" si="154"/>
        <v>0</v>
      </c>
      <c r="Q387" s="161">
        <f t="shared" si="154"/>
        <v>0</v>
      </c>
      <c r="R387" s="161">
        <f t="shared" si="154"/>
        <v>0</v>
      </c>
      <c r="S387" s="161">
        <f t="shared" si="154"/>
        <v>0</v>
      </c>
      <c r="T387" s="161">
        <f t="shared" si="154"/>
        <v>0</v>
      </c>
      <c r="U387" s="161">
        <f t="shared" si="154"/>
        <v>0</v>
      </c>
      <c r="V387" s="161">
        <f t="shared" si="154"/>
        <v>0</v>
      </c>
      <c r="W387" s="161">
        <f t="shared" si="154"/>
        <v>0</v>
      </c>
      <c r="X387" s="161">
        <f t="shared" si="154"/>
        <v>0</v>
      </c>
      <c r="Y387" s="161">
        <f t="shared" si="154"/>
        <v>0</v>
      </c>
      <c r="Z387" s="161">
        <f t="shared" si="154"/>
        <v>0</v>
      </c>
      <c r="AA387" s="161">
        <f t="shared" si="154"/>
        <v>0</v>
      </c>
      <c r="AB387" s="161">
        <f t="shared" si="154"/>
        <v>0</v>
      </c>
      <c r="AC387" s="161">
        <f t="shared" si="154"/>
        <v>0</v>
      </c>
      <c r="AD387" s="161">
        <f t="shared" si="154"/>
        <v>0</v>
      </c>
      <c r="AE387" s="161">
        <f t="shared" si="154"/>
        <v>0</v>
      </c>
      <c r="AF387" s="161">
        <f t="shared" si="154"/>
        <v>0</v>
      </c>
      <c r="AG387" s="161">
        <f t="shared" si="154"/>
        <v>0</v>
      </c>
      <c r="AH387" s="161">
        <f t="shared" si="154"/>
        <v>0</v>
      </c>
      <c r="AI387" s="161">
        <f t="shared" si="154"/>
        <v>0</v>
      </c>
      <c r="AJ387" s="161">
        <f t="shared" si="154"/>
        <v>0</v>
      </c>
      <c r="AK387" s="161">
        <f t="shared" si="154"/>
        <v>0</v>
      </c>
      <c r="AL387" s="161">
        <f t="shared" si="154"/>
        <v>0</v>
      </c>
      <c r="AM387" s="161">
        <f t="shared" si="154"/>
        <v>0</v>
      </c>
      <c r="AN387" s="161">
        <f t="shared" si="154"/>
        <v>0</v>
      </c>
      <c r="AO387" s="161">
        <f t="shared" si="154"/>
        <v>0</v>
      </c>
      <c r="AP387" s="161">
        <f t="shared" si="154"/>
        <v>0</v>
      </c>
    </row>
    <row r="388" spans="1:42" x14ac:dyDescent="0.2">
      <c r="A388" s="4">
        <f>A387+1</f>
        <v>2</v>
      </c>
      <c r="B388" s="179">
        <f t="shared" ref="B388:B396" si="155">SUM(C388:AP388)</f>
        <v>0</v>
      </c>
      <c r="C388" s="161">
        <f t="shared" ref="C388:AP388" si="156">LOOKUP(C377,$B$371:$AP$371,$B$372:$AP$372)/100*$B712</f>
        <v>0</v>
      </c>
      <c r="D388" s="161">
        <f t="shared" si="156"/>
        <v>0</v>
      </c>
      <c r="E388" s="161">
        <f t="shared" si="156"/>
        <v>0</v>
      </c>
      <c r="F388" s="161">
        <f t="shared" si="156"/>
        <v>0</v>
      </c>
      <c r="G388" s="161">
        <f t="shared" si="156"/>
        <v>0</v>
      </c>
      <c r="H388" s="161">
        <f t="shared" si="156"/>
        <v>0</v>
      </c>
      <c r="I388" s="161">
        <f t="shared" si="156"/>
        <v>0</v>
      </c>
      <c r="J388" s="161">
        <f t="shared" si="156"/>
        <v>0</v>
      </c>
      <c r="K388" s="161">
        <f t="shared" si="156"/>
        <v>0</v>
      </c>
      <c r="L388" s="161">
        <f t="shared" si="156"/>
        <v>0</v>
      </c>
      <c r="M388" s="161">
        <f t="shared" si="156"/>
        <v>0</v>
      </c>
      <c r="N388" s="161">
        <f t="shared" si="156"/>
        <v>0</v>
      </c>
      <c r="O388" s="161">
        <f t="shared" si="156"/>
        <v>0</v>
      </c>
      <c r="P388" s="161">
        <f t="shared" si="156"/>
        <v>0</v>
      </c>
      <c r="Q388" s="161">
        <f t="shared" si="156"/>
        <v>0</v>
      </c>
      <c r="R388" s="161">
        <f t="shared" si="156"/>
        <v>0</v>
      </c>
      <c r="S388" s="161">
        <f t="shared" si="156"/>
        <v>0</v>
      </c>
      <c r="T388" s="161">
        <f t="shared" si="156"/>
        <v>0</v>
      </c>
      <c r="U388" s="161">
        <f t="shared" si="156"/>
        <v>0</v>
      </c>
      <c r="V388" s="161">
        <f t="shared" si="156"/>
        <v>0</v>
      </c>
      <c r="W388" s="161">
        <f t="shared" si="156"/>
        <v>0</v>
      </c>
      <c r="X388" s="161">
        <f t="shared" si="156"/>
        <v>0</v>
      </c>
      <c r="Y388" s="161">
        <f t="shared" si="156"/>
        <v>0</v>
      </c>
      <c r="Z388" s="161">
        <f t="shared" si="156"/>
        <v>0</v>
      </c>
      <c r="AA388" s="161">
        <f t="shared" si="156"/>
        <v>0</v>
      </c>
      <c r="AB388" s="161">
        <f t="shared" si="156"/>
        <v>0</v>
      </c>
      <c r="AC388" s="161">
        <f t="shared" si="156"/>
        <v>0</v>
      </c>
      <c r="AD388" s="161">
        <f t="shared" si="156"/>
        <v>0</v>
      </c>
      <c r="AE388" s="161">
        <f t="shared" si="156"/>
        <v>0</v>
      </c>
      <c r="AF388" s="161">
        <f t="shared" si="156"/>
        <v>0</v>
      </c>
      <c r="AG388" s="161">
        <f t="shared" si="156"/>
        <v>0</v>
      </c>
      <c r="AH388" s="161">
        <f t="shared" si="156"/>
        <v>0</v>
      </c>
      <c r="AI388" s="161">
        <f t="shared" si="156"/>
        <v>0</v>
      </c>
      <c r="AJ388" s="161">
        <f t="shared" si="156"/>
        <v>0</v>
      </c>
      <c r="AK388" s="161">
        <f t="shared" si="156"/>
        <v>0</v>
      </c>
      <c r="AL388" s="161">
        <f t="shared" si="156"/>
        <v>0</v>
      </c>
      <c r="AM388" s="161">
        <f t="shared" si="156"/>
        <v>0</v>
      </c>
      <c r="AN388" s="161">
        <f t="shared" si="156"/>
        <v>0</v>
      </c>
      <c r="AO388" s="161">
        <f t="shared" si="156"/>
        <v>0</v>
      </c>
      <c r="AP388" s="161">
        <f t="shared" si="156"/>
        <v>0</v>
      </c>
    </row>
    <row r="389" spans="1:42" x14ac:dyDescent="0.2">
      <c r="A389" s="4">
        <f t="shared" ref="A389:A396" si="157">A388+1</f>
        <v>3</v>
      </c>
      <c r="B389" s="179">
        <f t="shared" si="155"/>
        <v>0</v>
      </c>
      <c r="C389" s="161">
        <f t="shared" ref="C389:AP389" si="158">LOOKUP(C378,$B$371:$AP$371,$B$372:$AP$372)/100*$B713</f>
        <v>0</v>
      </c>
      <c r="D389" s="161">
        <f t="shared" si="158"/>
        <v>0</v>
      </c>
      <c r="E389" s="161">
        <f t="shared" si="158"/>
        <v>0</v>
      </c>
      <c r="F389" s="161">
        <f t="shared" si="158"/>
        <v>0</v>
      </c>
      <c r="G389" s="161">
        <f t="shared" si="158"/>
        <v>0</v>
      </c>
      <c r="H389" s="161">
        <f t="shared" si="158"/>
        <v>0</v>
      </c>
      <c r="I389" s="161">
        <f t="shared" si="158"/>
        <v>0</v>
      </c>
      <c r="J389" s="161">
        <f t="shared" si="158"/>
        <v>0</v>
      </c>
      <c r="K389" s="161">
        <f t="shared" si="158"/>
        <v>0</v>
      </c>
      <c r="L389" s="161">
        <f t="shared" si="158"/>
        <v>0</v>
      </c>
      <c r="M389" s="161">
        <f t="shared" si="158"/>
        <v>0</v>
      </c>
      <c r="N389" s="161">
        <f t="shared" si="158"/>
        <v>0</v>
      </c>
      <c r="O389" s="161">
        <f t="shared" si="158"/>
        <v>0</v>
      </c>
      <c r="P389" s="161">
        <f t="shared" si="158"/>
        <v>0</v>
      </c>
      <c r="Q389" s="161">
        <f t="shared" si="158"/>
        <v>0</v>
      </c>
      <c r="R389" s="161">
        <f t="shared" si="158"/>
        <v>0</v>
      </c>
      <c r="S389" s="161">
        <f t="shared" si="158"/>
        <v>0</v>
      </c>
      <c r="T389" s="161">
        <f t="shared" si="158"/>
        <v>0</v>
      </c>
      <c r="U389" s="161">
        <f t="shared" si="158"/>
        <v>0</v>
      </c>
      <c r="V389" s="161">
        <f t="shared" si="158"/>
        <v>0</v>
      </c>
      <c r="W389" s="161">
        <f t="shared" si="158"/>
        <v>0</v>
      </c>
      <c r="X389" s="161">
        <f t="shared" si="158"/>
        <v>0</v>
      </c>
      <c r="Y389" s="161">
        <f t="shared" si="158"/>
        <v>0</v>
      </c>
      <c r="Z389" s="161">
        <f t="shared" si="158"/>
        <v>0</v>
      </c>
      <c r="AA389" s="161">
        <f t="shared" si="158"/>
        <v>0</v>
      </c>
      <c r="AB389" s="161">
        <f t="shared" si="158"/>
        <v>0</v>
      </c>
      <c r="AC389" s="161">
        <f t="shared" si="158"/>
        <v>0</v>
      </c>
      <c r="AD389" s="161">
        <f t="shared" si="158"/>
        <v>0</v>
      </c>
      <c r="AE389" s="161">
        <f t="shared" si="158"/>
        <v>0</v>
      </c>
      <c r="AF389" s="161">
        <f t="shared" si="158"/>
        <v>0</v>
      </c>
      <c r="AG389" s="161">
        <f t="shared" si="158"/>
        <v>0</v>
      </c>
      <c r="AH389" s="161">
        <f t="shared" si="158"/>
        <v>0</v>
      </c>
      <c r="AI389" s="161">
        <f t="shared" si="158"/>
        <v>0</v>
      </c>
      <c r="AJ389" s="161">
        <f t="shared" si="158"/>
        <v>0</v>
      </c>
      <c r="AK389" s="161">
        <f t="shared" si="158"/>
        <v>0</v>
      </c>
      <c r="AL389" s="161">
        <f t="shared" si="158"/>
        <v>0</v>
      </c>
      <c r="AM389" s="161">
        <f t="shared" si="158"/>
        <v>0</v>
      </c>
      <c r="AN389" s="161">
        <f t="shared" si="158"/>
        <v>0</v>
      </c>
      <c r="AO389" s="161">
        <f t="shared" si="158"/>
        <v>0</v>
      </c>
      <c r="AP389" s="161">
        <f t="shared" si="158"/>
        <v>0</v>
      </c>
    </row>
    <row r="390" spans="1:42" x14ac:dyDescent="0.2">
      <c r="A390" s="4">
        <f t="shared" si="157"/>
        <v>4</v>
      </c>
      <c r="B390" s="179">
        <f t="shared" si="155"/>
        <v>0</v>
      </c>
      <c r="C390" s="161">
        <f t="shared" ref="C390:AP390" si="159">LOOKUP(C379,$B$371:$AP$371,$B$372:$AP$372)/100*$B714</f>
        <v>0</v>
      </c>
      <c r="D390" s="161">
        <f t="shared" si="159"/>
        <v>0</v>
      </c>
      <c r="E390" s="161">
        <f t="shared" si="159"/>
        <v>0</v>
      </c>
      <c r="F390" s="161">
        <f t="shared" si="159"/>
        <v>0</v>
      </c>
      <c r="G390" s="161">
        <f t="shared" si="159"/>
        <v>0</v>
      </c>
      <c r="H390" s="161">
        <f t="shared" si="159"/>
        <v>0</v>
      </c>
      <c r="I390" s="161">
        <f t="shared" si="159"/>
        <v>0</v>
      </c>
      <c r="J390" s="161">
        <f t="shared" si="159"/>
        <v>0</v>
      </c>
      <c r="K390" s="161">
        <f t="shared" si="159"/>
        <v>0</v>
      </c>
      <c r="L390" s="161">
        <f t="shared" si="159"/>
        <v>0</v>
      </c>
      <c r="M390" s="161">
        <f t="shared" si="159"/>
        <v>0</v>
      </c>
      <c r="N390" s="161">
        <f t="shared" si="159"/>
        <v>0</v>
      </c>
      <c r="O390" s="161">
        <f t="shared" si="159"/>
        <v>0</v>
      </c>
      <c r="P390" s="161">
        <f t="shared" si="159"/>
        <v>0</v>
      </c>
      <c r="Q390" s="161">
        <f t="shared" si="159"/>
        <v>0</v>
      </c>
      <c r="R390" s="161">
        <f t="shared" si="159"/>
        <v>0</v>
      </c>
      <c r="S390" s="161">
        <f t="shared" si="159"/>
        <v>0</v>
      </c>
      <c r="T390" s="161">
        <f t="shared" si="159"/>
        <v>0</v>
      </c>
      <c r="U390" s="161">
        <f t="shared" si="159"/>
        <v>0</v>
      </c>
      <c r="V390" s="161">
        <f t="shared" si="159"/>
        <v>0</v>
      </c>
      <c r="W390" s="161">
        <f t="shared" si="159"/>
        <v>0</v>
      </c>
      <c r="X390" s="161">
        <f t="shared" si="159"/>
        <v>0</v>
      </c>
      <c r="Y390" s="161">
        <f t="shared" si="159"/>
        <v>0</v>
      </c>
      <c r="Z390" s="161">
        <f t="shared" si="159"/>
        <v>0</v>
      </c>
      <c r="AA390" s="161">
        <f t="shared" si="159"/>
        <v>0</v>
      </c>
      <c r="AB390" s="161">
        <f t="shared" si="159"/>
        <v>0</v>
      </c>
      <c r="AC390" s="161">
        <f t="shared" si="159"/>
        <v>0</v>
      </c>
      <c r="AD390" s="161">
        <f t="shared" si="159"/>
        <v>0</v>
      </c>
      <c r="AE390" s="161">
        <f t="shared" si="159"/>
        <v>0</v>
      </c>
      <c r="AF390" s="161">
        <f t="shared" si="159"/>
        <v>0</v>
      </c>
      <c r="AG390" s="161">
        <f t="shared" si="159"/>
        <v>0</v>
      </c>
      <c r="AH390" s="161">
        <f t="shared" si="159"/>
        <v>0</v>
      </c>
      <c r="AI390" s="161">
        <f t="shared" si="159"/>
        <v>0</v>
      </c>
      <c r="AJ390" s="161">
        <f t="shared" si="159"/>
        <v>0</v>
      </c>
      <c r="AK390" s="161">
        <f t="shared" si="159"/>
        <v>0</v>
      </c>
      <c r="AL390" s="161">
        <f t="shared" si="159"/>
        <v>0</v>
      </c>
      <c r="AM390" s="161">
        <f t="shared" si="159"/>
        <v>0</v>
      </c>
      <c r="AN390" s="161">
        <f t="shared" si="159"/>
        <v>0</v>
      </c>
      <c r="AO390" s="161">
        <f t="shared" si="159"/>
        <v>0</v>
      </c>
      <c r="AP390" s="161">
        <f t="shared" si="159"/>
        <v>0</v>
      </c>
    </row>
    <row r="391" spans="1:42" x14ac:dyDescent="0.2">
      <c r="A391" s="4">
        <f t="shared" si="157"/>
        <v>5</v>
      </c>
      <c r="B391" s="179">
        <f t="shared" si="155"/>
        <v>0</v>
      </c>
      <c r="C391" s="161">
        <f t="shared" ref="C391:AP391" si="160">LOOKUP(C380,$B$371:$AP$371,$B$372:$AP$372)/100*$B715</f>
        <v>0</v>
      </c>
      <c r="D391" s="161">
        <f t="shared" si="160"/>
        <v>0</v>
      </c>
      <c r="E391" s="161">
        <f t="shared" si="160"/>
        <v>0</v>
      </c>
      <c r="F391" s="161">
        <f t="shared" si="160"/>
        <v>0</v>
      </c>
      <c r="G391" s="161">
        <f t="shared" si="160"/>
        <v>0</v>
      </c>
      <c r="H391" s="161">
        <f t="shared" si="160"/>
        <v>0</v>
      </c>
      <c r="I391" s="161">
        <f t="shared" si="160"/>
        <v>0</v>
      </c>
      <c r="J391" s="161">
        <f t="shared" si="160"/>
        <v>0</v>
      </c>
      <c r="K391" s="161">
        <f t="shared" si="160"/>
        <v>0</v>
      </c>
      <c r="L391" s="161">
        <f t="shared" si="160"/>
        <v>0</v>
      </c>
      <c r="M391" s="161">
        <f t="shared" si="160"/>
        <v>0</v>
      </c>
      <c r="N391" s="161">
        <f t="shared" si="160"/>
        <v>0</v>
      </c>
      <c r="O391" s="161">
        <f t="shared" si="160"/>
        <v>0</v>
      </c>
      <c r="P391" s="161">
        <f t="shared" si="160"/>
        <v>0</v>
      </c>
      <c r="Q391" s="161">
        <f t="shared" si="160"/>
        <v>0</v>
      </c>
      <c r="R391" s="161">
        <f t="shared" si="160"/>
        <v>0</v>
      </c>
      <c r="S391" s="161">
        <f t="shared" si="160"/>
        <v>0</v>
      </c>
      <c r="T391" s="161">
        <f t="shared" si="160"/>
        <v>0</v>
      </c>
      <c r="U391" s="161">
        <f t="shared" si="160"/>
        <v>0</v>
      </c>
      <c r="V391" s="161">
        <f t="shared" si="160"/>
        <v>0</v>
      </c>
      <c r="W391" s="161">
        <f t="shared" si="160"/>
        <v>0</v>
      </c>
      <c r="X391" s="161">
        <f t="shared" si="160"/>
        <v>0</v>
      </c>
      <c r="Y391" s="161">
        <f t="shared" si="160"/>
        <v>0</v>
      </c>
      <c r="Z391" s="161">
        <f t="shared" si="160"/>
        <v>0</v>
      </c>
      <c r="AA391" s="161">
        <f t="shared" si="160"/>
        <v>0</v>
      </c>
      <c r="AB391" s="161">
        <f t="shared" si="160"/>
        <v>0</v>
      </c>
      <c r="AC391" s="161">
        <f t="shared" si="160"/>
        <v>0</v>
      </c>
      <c r="AD391" s="161">
        <f t="shared" si="160"/>
        <v>0</v>
      </c>
      <c r="AE391" s="161">
        <f t="shared" si="160"/>
        <v>0</v>
      </c>
      <c r="AF391" s="161">
        <f t="shared" si="160"/>
        <v>0</v>
      </c>
      <c r="AG391" s="161">
        <f t="shared" si="160"/>
        <v>0</v>
      </c>
      <c r="AH391" s="161">
        <f t="shared" si="160"/>
        <v>0</v>
      </c>
      <c r="AI391" s="161">
        <f t="shared" si="160"/>
        <v>0</v>
      </c>
      <c r="AJ391" s="161">
        <f t="shared" si="160"/>
        <v>0</v>
      </c>
      <c r="AK391" s="161">
        <f t="shared" si="160"/>
        <v>0</v>
      </c>
      <c r="AL391" s="161">
        <f t="shared" si="160"/>
        <v>0</v>
      </c>
      <c r="AM391" s="161">
        <f t="shared" si="160"/>
        <v>0</v>
      </c>
      <c r="AN391" s="161">
        <f t="shared" si="160"/>
        <v>0</v>
      </c>
      <c r="AO391" s="161">
        <f t="shared" si="160"/>
        <v>0</v>
      </c>
      <c r="AP391" s="161">
        <f t="shared" si="160"/>
        <v>0</v>
      </c>
    </row>
    <row r="392" spans="1:42" x14ac:dyDescent="0.2">
      <c r="A392" s="4">
        <f t="shared" si="157"/>
        <v>6</v>
      </c>
      <c r="B392" s="179">
        <f t="shared" si="155"/>
        <v>0</v>
      </c>
      <c r="C392" s="161">
        <f t="shared" ref="C392:AP392" si="161">LOOKUP(C381,$B$371:$AP$371,$B$372:$AP$372)/100*$B716</f>
        <v>0</v>
      </c>
      <c r="D392" s="161">
        <f t="shared" si="161"/>
        <v>0</v>
      </c>
      <c r="E392" s="161">
        <f t="shared" si="161"/>
        <v>0</v>
      </c>
      <c r="F392" s="161">
        <f t="shared" si="161"/>
        <v>0</v>
      </c>
      <c r="G392" s="161">
        <f t="shared" si="161"/>
        <v>0</v>
      </c>
      <c r="H392" s="161">
        <f t="shared" si="161"/>
        <v>0</v>
      </c>
      <c r="I392" s="161">
        <f t="shared" si="161"/>
        <v>0</v>
      </c>
      <c r="J392" s="161">
        <f t="shared" si="161"/>
        <v>0</v>
      </c>
      <c r="K392" s="161">
        <f t="shared" si="161"/>
        <v>0</v>
      </c>
      <c r="L392" s="161">
        <f t="shared" si="161"/>
        <v>0</v>
      </c>
      <c r="M392" s="161">
        <f t="shared" si="161"/>
        <v>0</v>
      </c>
      <c r="N392" s="161">
        <f t="shared" si="161"/>
        <v>0</v>
      </c>
      <c r="O392" s="161">
        <f t="shared" si="161"/>
        <v>0</v>
      </c>
      <c r="P392" s="161">
        <f t="shared" si="161"/>
        <v>0</v>
      </c>
      <c r="Q392" s="161">
        <f t="shared" si="161"/>
        <v>0</v>
      </c>
      <c r="R392" s="161">
        <f t="shared" si="161"/>
        <v>0</v>
      </c>
      <c r="S392" s="161">
        <f t="shared" si="161"/>
        <v>0</v>
      </c>
      <c r="T392" s="161">
        <f t="shared" si="161"/>
        <v>0</v>
      </c>
      <c r="U392" s="161">
        <f t="shared" si="161"/>
        <v>0</v>
      </c>
      <c r="V392" s="161">
        <f t="shared" si="161"/>
        <v>0</v>
      </c>
      <c r="W392" s="161">
        <f t="shared" si="161"/>
        <v>0</v>
      </c>
      <c r="X392" s="161">
        <f t="shared" si="161"/>
        <v>0</v>
      </c>
      <c r="Y392" s="161">
        <f t="shared" si="161"/>
        <v>0</v>
      </c>
      <c r="Z392" s="161">
        <f t="shared" si="161"/>
        <v>0</v>
      </c>
      <c r="AA392" s="161">
        <f t="shared" si="161"/>
        <v>0</v>
      </c>
      <c r="AB392" s="161">
        <f t="shared" si="161"/>
        <v>0</v>
      </c>
      <c r="AC392" s="161">
        <f t="shared" si="161"/>
        <v>0</v>
      </c>
      <c r="AD392" s="161">
        <f t="shared" si="161"/>
        <v>0</v>
      </c>
      <c r="AE392" s="161">
        <f t="shared" si="161"/>
        <v>0</v>
      </c>
      <c r="AF392" s="161">
        <f t="shared" si="161"/>
        <v>0</v>
      </c>
      <c r="AG392" s="161">
        <f t="shared" si="161"/>
        <v>0</v>
      </c>
      <c r="AH392" s="161">
        <f t="shared" si="161"/>
        <v>0</v>
      </c>
      <c r="AI392" s="161">
        <f t="shared" si="161"/>
        <v>0</v>
      </c>
      <c r="AJ392" s="161">
        <f t="shared" si="161"/>
        <v>0</v>
      </c>
      <c r="AK392" s="161">
        <f t="shared" si="161"/>
        <v>0</v>
      </c>
      <c r="AL392" s="161">
        <f t="shared" si="161"/>
        <v>0</v>
      </c>
      <c r="AM392" s="161">
        <f t="shared" si="161"/>
        <v>0</v>
      </c>
      <c r="AN392" s="161">
        <f t="shared" si="161"/>
        <v>0</v>
      </c>
      <c r="AO392" s="161">
        <f t="shared" si="161"/>
        <v>0</v>
      </c>
      <c r="AP392" s="161">
        <f t="shared" si="161"/>
        <v>0</v>
      </c>
    </row>
    <row r="393" spans="1:42" x14ac:dyDescent="0.2">
      <c r="A393" s="4">
        <f t="shared" si="157"/>
        <v>7</v>
      </c>
      <c r="B393" s="179">
        <f t="shared" si="155"/>
        <v>0</v>
      </c>
      <c r="C393" s="161">
        <f t="shared" ref="C393:AP393" si="162">LOOKUP(C382,$B$371:$AP$371,$B$372:$AP$372)/100*$B717</f>
        <v>0</v>
      </c>
      <c r="D393" s="161">
        <f t="shared" si="162"/>
        <v>0</v>
      </c>
      <c r="E393" s="161">
        <f t="shared" si="162"/>
        <v>0</v>
      </c>
      <c r="F393" s="161">
        <f t="shared" si="162"/>
        <v>0</v>
      </c>
      <c r="G393" s="161">
        <f t="shared" si="162"/>
        <v>0</v>
      </c>
      <c r="H393" s="161">
        <f t="shared" si="162"/>
        <v>0</v>
      </c>
      <c r="I393" s="161">
        <f t="shared" si="162"/>
        <v>0</v>
      </c>
      <c r="J393" s="161">
        <f t="shared" si="162"/>
        <v>0</v>
      </c>
      <c r="K393" s="161">
        <f t="shared" si="162"/>
        <v>0</v>
      </c>
      <c r="L393" s="161">
        <f t="shared" si="162"/>
        <v>0</v>
      </c>
      <c r="M393" s="161">
        <f t="shared" si="162"/>
        <v>0</v>
      </c>
      <c r="N393" s="161">
        <f t="shared" si="162"/>
        <v>0</v>
      </c>
      <c r="O393" s="161">
        <f t="shared" si="162"/>
        <v>0</v>
      </c>
      <c r="P393" s="161">
        <f t="shared" si="162"/>
        <v>0</v>
      </c>
      <c r="Q393" s="161">
        <f t="shared" si="162"/>
        <v>0</v>
      </c>
      <c r="R393" s="161">
        <f t="shared" si="162"/>
        <v>0</v>
      </c>
      <c r="S393" s="161">
        <f t="shared" si="162"/>
        <v>0</v>
      </c>
      <c r="T393" s="161">
        <f t="shared" si="162"/>
        <v>0</v>
      </c>
      <c r="U393" s="161">
        <f t="shared" si="162"/>
        <v>0</v>
      </c>
      <c r="V393" s="161">
        <f t="shared" si="162"/>
        <v>0</v>
      </c>
      <c r="W393" s="161">
        <f t="shared" si="162"/>
        <v>0</v>
      </c>
      <c r="X393" s="161">
        <f t="shared" si="162"/>
        <v>0</v>
      </c>
      <c r="Y393" s="161">
        <f t="shared" si="162"/>
        <v>0</v>
      </c>
      <c r="Z393" s="161">
        <f t="shared" si="162"/>
        <v>0</v>
      </c>
      <c r="AA393" s="161">
        <f t="shared" si="162"/>
        <v>0</v>
      </c>
      <c r="AB393" s="161">
        <f t="shared" si="162"/>
        <v>0</v>
      </c>
      <c r="AC393" s="161">
        <f t="shared" si="162"/>
        <v>0</v>
      </c>
      <c r="AD393" s="161">
        <f t="shared" si="162"/>
        <v>0</v>
      </c>
      <c r="AE393" s="161">
        <f t="shared" si="162"/>
        <v>0</v>
      </c>
      <c r="AF393" s="161">
        <f t="shared" si="162"/>
        <v>0</v>
      </c>
      <c r="AG393" s="161">
        <f t="shared" si="162"/>
        <v>0</v>
      </c>
      <c r="AH393" s="161">
        <f t="shared" si="162"/>
        <v>0</v>
      </c>
      <c r="AI393" s="161">
        <f t="shared" si="162"/>
        <v>0</v>
      </c>
      <c r="AJ393" s="161">
        <f t="shared" si="162"/>
        <v>0</v>
      </c>
      <c r="AK393" s="161">
        <f t="shared" si="162"/>
        <v>0</v>
      </c>
      <c r="AL393" s="161">
        <f t="shared" si="162"/>
        <v>0</v>
      </c>
      <c r="AM393" s="161">
        <f t="shared" si="162"/>
        <v>0</v>
      </c>
      <c r="AN393" s="161">
        <f t="shared" si="162"/>
        <v>0</v>
      </c>
      <c r="AO393" s="161">
        <f t="shared" si="162"/>
        <v>0</v>
      </c>
      <c r="AP393" s="161">
        <f t="shared" si="162"/>
        <v>0</v>
      </c>
    </row>
    <row r="394" spans="1:42" x14ac:dyDescent="0.2">
      <c r="A394" s="4">
        <f t="shared" si="157"/>
        <v>8</v>
      </c>
      <c r="B394" s="179">
        <f t="shared" si="155"/>
        <v>0</v>
      </c>
      <c r="C394" s="161">
        <f t="shared" ref="C394:AP394" si="163">LOOKUP(C383,$B$371:$AP$371,$B$372:$AP$372)/100*$B718</f>
        <v>0</v>
      </c>
      <c r="D394" s="161">
        <f t="shared" si="163"/>
        <v>0</v>
      </c>
      <c r="E394" s="161">
        <f t="shared" si="163"/>
        <v>0</v>
      </c>
      <c r="F394" s="161">
        <f t="shared" si="163"/>
        <v>0</v>
      </c>
      <c r="G394" s="161">
        <f t="shared" si="163"/>
        <v>0</v>
      </c>
      <c r="H394" s="161">
        <f t="shared" si="163"/>
        <v>0</v>
      </c>
      <c r="I394" s="161">
        <f t="shared" si="163"/>
        <v>0</v>
      </c>
      <c r="J394" s="161">
        <f t="shared" si="163"/>
        <v>0</v>
      </c>
      <c r="K394" s="161">
        <f t="shared" si="163"/>
        <v>0</v>
      </c>
      <c r="L394" s="161">
        <f t="shared" si="163"/>
        <v>0</v>
      </c>
      <c r="M394" s="161">
        <f t="shared" si="163"/>
        <v>0</v>
      </c>
      <c r="N394" s="161">
        <f t="shared" si="163"/>
        <v>0</v>
      </c>
      <c r="O394" s="161">
        <f t="shared" si="163"/>
        <v>0</v>
      </c>
      <c r="P394" s="161">
        <f t="shared" si="163"/>
        <v>0</v>
      </c>
      <c r="Q394" s="161">
        <f t="shared" si="163"/>
        <v>0</v>
      </c>
      <c r="R394" s="161">
        <f t="shared" si="163"/>
        <v>0</v>
      </c>
      <c r="S394" s="161">
        <f t="shared" si="163"/>
        <v>0</v>
      </c>
      <c r="T394" s="161">
        <f t="shared" si="163"/>
        <v>0</v>
      </c>
      <c r="U394" s="161">
        <f t="shared" si="163"/>
        <v>0</v>
      </c>
      <c r="V394" s="161">
        <f t="shared" si="163"/>
        <v>0</v>
      </c>
      <c r="W394" s="161">
        <f t="shared" si="163"/>
        <v>0</v>
      </c>
      <c r="X394" s="161">
        <f t="shared" si="163"/>
        <v>0</v>
      </c>
      <c r="Y394" s="161">
        <f t="shared" si="163"/>
        <v>0</v>
      </c>
      <c r="Z394" s="161">
        <f t="shared" si="163"/>
        <v>0</v>
      </c>
      <c r="AA394" s="161">
        <f t="shared" si="163"/>
        <v>0</v>
      </c>
      <c r="AB394" s="161">
        <f t="shared" si="163"/>
        <v>0</v>
      </c>
      <c r="AC394" s="161">
        <f t="shared" si="163"/>
        <v>0</v>
      </c>
      <c r="AD394" s="161">
        <f t="shared" si="163"/>
        <v>0</v>
      </c>
      <c r="AE394" s="161">
        <f t="shared" si="163"/>
        <v>0</v>
      </c>
      <c r="AF394" s="161">
        <f t="shared" si="163"/>
        <v>0</v>
      </c>
      <c r="AG394" s="161">
        <f t="shared" si="163"/>
        <v>0</v>
      </c>
      <c r="AH394" s="161">
        <f t="shared" si="163"/>
        <v>0</v>
      </c>
      <c r="AI394" s="161">
        <f t="shared" si="163"/>
        <v>0</v>
      </c>
      <c r="AJ394" s="161">
        <f t="shared" si="163"/>
        <v>0</v>
      </c>
      <c r="AK394" s="161">
        <f t="shared" si="163"/>
        <v>0</v>
      </c>
      <c r="AL394" s="161">
        <f t="shared" si="163"/>
        <v>0</v>
      </c>
      <c r="AM394" s="161">
        <f t="shared" si="163"/>
        <v>0</v>
      </c>
      <c r="AN394" s="161">
        <f t="shared" si="163"/>
        <v>0</v>
      </c>
      <c r="AO394" s="161">
        <f t="shared" si="163"/>
        <v>0</v>
      </c>
      <c r="AP394" s="161">
        <f t="shared" si="163"/>
        <v>0</v>
      </c>
    </row>
    <row r="395" spans="1:42" x14ac:dyDescent="0.2">
      <c r="A395" s="4">
        <f>A394+1</f>
        <v>9</v>
      </c>
      <c r="B395" s="179">
        <f t="shared" si="155"/>
        <v>0</v>
      </c>
      <c r="C395" s="161">
        <f t="shared" ref="C395:AP395" si="164">LOOKUP(C384,$B$371:$AP$371,$B$372:$AP$372)/100*$B719</f>
        <v>0</v>
      </c>
      <c r="D395" s="161">
        <f t="shared" si="164"/>
        <v>0</v>
      </c>
      <c r="E395" s="161">
        <f t="shared" si="164"/>
        <v>0</v>
      </c>
      <c r="F395" s="161">
        <f t="shared" si="164"/>
        <v>0</v>
      </c>
      <c r="G395" s="161">
        <f t="shared" si="164"/>
        <v>0</v>
      </c>
      <c r="H395" s="161">
        <f t="shared" si="164"/>
        <v>0</v>
      </c>
      <c r="I395" s="161">
        <f t="shared" si="164"/>
        <v>0</v>
      </c>
      <c r="J395" s="161">
        <f t="shared" si="164"/>
        <v>0</v>
      </c>
      <c r="K395" s="161">
        <f t="shared" si="164"/>
        <v>0</v>
      </c>
      <c r="L395" s="161">
        <f t="shared" si="164"/>
        <v>0</v>
      </c>
      <c r="M395" s="161">
        <f t="shared" si="164"/>
        <v>0</v>
      </c>
      <c r="N395" s="161">
        <f t="shared" si="164"/>
        <v>0</v>
      </c>
      <c r="O395" s="161">
        <f t="shared" si="164"/>
        <v>0</v>
      </c>
      <c r="P395" s="161">
        <f t="shared" si="164"/>
        <v>0</v>
      </c>
      <c r="Q395" s="161">
        <f t="shared" si="164"/>
        <v>0</v>
      </c>
      <c r="R395" s="161">
        <f t="shared" si="164"/>
        <v>0</v>
      </c>
      <c r="S395" s="161">
        <f t="shared" si="164"/>
        <v>0</v>
      </c>
      <c r="T395" s="161">
        <f t="shared" si="164"/>
        <v>0</v>
      </c>
      <c r="U395" s="161">
        <f t="shared" si="164"/>
        <v>0</v>
      </c>
      <c r="V395" s="161">
        <f t="shared" si="164"/>
        <v>0</v>
      </c>
      <c r="W395" s="161">
        <f t="shared" si="164"/>
        <v>0</v>
      </c>
      <c r="X395" s="161">
        <f t="shared" si="164"/>
        <v>0</v>
      </c>
      <c r="Y395" s="161">
        <f t="shared" si="164"/>
        <v>0</v>
      </c>
      <c r="Z395" s="161">
        <f t="shared" si="164"/>
        <v>0</v>
      </c>
      <c r="AA395" s="161">
        <f t="shared" si="164"/>
        <v>0</v>
      </c>
      <c r="AB395" s="161">
        <f t="shared" si="164"/>
        <v>0</v>
      </c>
      <c r="AC395" s="161">
        <f t="shared" si="164"/>
        <v>0</v>
      </c>
      <c r="AD395" s="161">
        <f t="shared" si="164"/>
        <v>0</v>
      </c>
      <c r="AE395" s="161">
        <f t="shared" si="164"/>
        <v>0</v>
      </c>
      <c r="AF395" s="161">
        <f t="shared" si="164"/>
        <v>0</v>
      </c>
      <c r="AG395" s="161">
        <f t="shared" si="164"/>
        <v>0</v>
      </c>
      <c r="AH395" s="161">
        <f t="shared" si="164"/>
        <v>0</v>
      </c>
      <c r="AI395" s="161">
        <f t="shared" si="164"/>
        <v>0</v>
      </c>
      <c r="AJ395" s="161">
        <f t="shared" si="164"/>
        <v>0</v>
      </c>
      <c r="AK395" s="161">
        <f t="shared" si="164"/>
        <v>0</v>
      </c>
      <c r="AL395" s="161">
        <f t="shared" si="164"/>
        <v>0</v>
      </c>
      <c r="AM395" s="161">
        <f t="shared" si="164"/>
        <v>0</v>
      </c>
      <c r="AN395" s="161">
        <f t="shared" si="164"/>
        <v>0</v>
      </c>
      <c r="AO395" s="161">
        <f t="shared" si="164"/>
        <v>0</v>
      </c>
      <c r="AP395" s="161">
        <f t="shared" si="164"/>
        <v>0</v>
      </c>
    </row>
    <row r="396" spans="1:42" x14ac:dyDescent="0.2">
      <c r="A396" s="4">
        <f t="shared" si="157"/>
        <v>10</v>
      </c>
      <c r="B396" s="179">
        <f t="shared" si="155"/>
        <v>0</v>
      </c>
      <c r="C396" s="161">
        <f t="shared" ref="C396:AP396" si="165">LOOKUP(C385,$B$371:$AP$371,$B$372:$AP$372)/100*$B720</f>
        <v>0</v>
      </c>
      <c r="D396" s="161">
        <f t="shared" si="165"/>
        <v>0</v>
      </c>
      <c r="E396" s="161">
        <f t="shared" si="165"/>
        <v>0</v>
      </c>
      <c r="F396" s="161">
        <f t="shared" si="165"/>
        <v>0</v>
      </c>
      <c r="G396" s="161">
        <f t="shared" si="165"/>
        <v>0</v>
      </c>
      <c r="H396" s="161">
        <f t="shared" si="165"/>
        <v>0</v>
      </c>
      <c r="I396" s="161">
        <f t="shared" si="165"/>
        <v>0</v>
      </c>
      <c r="J396" s="161">
        <f t="shared" si="165"/>
        <v>0</v>
      </c>
      <c r="K396" s="161">
        <f t="shared" si="165"/>
        <v>0</v>
      </c>
      <c r="L396" s="161">
        <f t="shared" si="165"/>
        <v>0</v>
      </c>
      <c r="M396" s="161">
        <f t="shared" si="165"/>
        <v>0</v>
      </c>
      <c r="N396" s="161">
        <f t="shared" si="165"/>
        <v>0</v>
      </c>
      <c r="O396" s="161">
        <f t="shared" si="165"/>
        <v>0</v>
      </c>
      <c r="P396" s="161">
        <f t="shared" si="165"/>
        <v>0</v>
      </c>
      <c r="Q396" s="161">
        <f t="shared" si="165"/>
        <v>0</v>
      </c>
      <c r="R396" s="161">
        <f t="shared" si="165"/>
        <v>0</v>
      </c>
      <c r="S396" s="161">
        <f t="shared" si="165"/>
        <v>0</v>
      </c>
      <c r="T396" s="161">
        <f t="shared" si="165"/>
        <v>0</v>
      </c>
      <c r="U396" s="161">
        <f t="shared" si="165"/>
        <v>0</v>
      </c>
      <c r="V396" s="161">
        <f t="shared" si="165"/>
        <v>0</v>
      </c>
      <c r="W396" s="161">
        <f t="shared" si="165"/>
        <v>0</v>
      </c>
      <c r="X396" s="161">
        <f t="shared" si="165"/>
        <v>0</v>
      </c>
      <c r="Y396" s="161">
        <f t="shared" si="165"/>
        <v>0</v>
      </c>
      <c r="Z396" s="161">
        <f t="shared" si="165"/>
        <v>0</v>
      </c>
      <c r="AA396" s="161">
        <f t="shared" si="165"/>
        <v>0</v>
      </c>
      <c r="AB396" s="161">
        <f t="shared" si="165"/>
        <v>0</v>
      </c>
      <c r="AC396" s="161">
        <f t="shared" si="165"/>
        <v>0</v>
      </c>
      <c r="AD396" s="161">
        <f t="shared" si="165"/>
        <v>0</v>
      </c>
      <c r="AE396" s="161">
        <f t="shared" si="165"/>
        <v>0</v>
      </c>
      <c r="AF396" s="161">
        <f t="shared" si="165"/>
        <v>0</v>
      </c>
      <c r="AG396" s="161">
        <f t="shared" si="165"/>
        <v>0</v>
      </c>
      <c r="AH396" s="161">
        <f t="shared" si="165"/>
        <v>0</v>
      </c>
      <c r="AI396" s="161">
        <f t="shared" si="165"/>
        <v>0</v>
      </c>
      <c r="AJ396" s="161">
        <f t="shared" si="165"/>
        <v>0</v>
      </c>
      <c r="AK396" s="161">
        <f t="shared" si="165"/>
        <v>0</v>
      </c>
      <c r="AL396" s="161">
        <f t="shared" si="165"/>
        <v>0</v>
      </c>
      <c r="AM396" s="161">
        <f t="shared" si="165"/>
        <v>0</v>
      </c>
      <c r="AN396" s="161">
        <f t="shared" si="165"/>
        <v>0</v>
      </c>
      <c r="AO396" s="161">
        <f t="shared" si="165"/>
        <v>0</v>
      </c>
      <c r="AP396" s="161">
        <f t="shared" si="165"/>
        <v>0</v>
      </c>
    </row>
    <row r="397" spans="1:42" ht="12" customHeight="1" x14ac:dyDescent="0.2">
      <c r="A397" s="26" t="s">
        <v>12</v>
      </c>
      <c r="B397" s="161"/>
      <c r="C397" s="161">
        <f>SUM(C387:C396)</f>
        <v>0</v>
      </c>
      <c r="D397" s="161">
        <f t="shared" ref="D397:AP397" si="166">SUM(D387:D396)</f>
        <v>0</v>
      </c>
      <c r="E397" s="161">
        <f t="shared" si="166"/>
        <v>0</v>
      </c>
      <c r="F397" s="161">
        <f t="shared" si="166"/>
        <v>0</v>
      </c>
      <c r="G397" s="161">
        <f t="shared" si="166"/>
        <v>0</v>
      </c>
      <c r="H397" s="161">
        <f t="shared" si="166"/>
        <v>0</v>
      </c>
      <c r="I397" s="161">
        <f t="shared" si="166"/>
        <v>0</v>
      </c>
      <c r="J397" s="161">
        <f t="shared" si="166"/>
        <v>0</v>
      </c>
      <c r="K397" s="161">
        <f t="shared" si="166"/>
        <v>0</v>
      </c>
      <c r="L397" s="161">
        <f t="shared" si="166"/>
        <v>0</v>
      </c>
      <c r="M397" s="161">
        <f t="shared" si="166"/>
        <v>0</v>
      </c>
      <c r="N397" s="161">
        <f t="shared" si="166"/>
        <v>0</v>
      </c>
      <c r="O397" s="161">
        <f t="shared" si="166"/>
        <v>0</v>
      </c>
      <c r="P397" s="161">
        <f t="shared" si="166"/>
        <v>0</v>
      </c>
      <c r="Q397" s="161">
        <f t="shared" si="166"/>
        <v>0</v>
      </c>
      <c r="R397" s="161">
        <f t="shared" si="166"/>
        <v>0</v>
      </c>
      <c r="S397" s="161">
        <f t="shared" si="166"/>
        <v>0</v>
      </c>
      <c r="T397" s="161">
        <f t="shared" si="166"/>
        <v>0</v>
      </c>
      <c r="U397" s="161">
        <f t="shared" si="166"/>
        <v>0</v>
      </c>
      <c r="V397" s="161">
        <f t="shared" si="166"/>
        <v>0</v>
      </c>
      <c r="W397" s="161">
        <f t="shared" si="166"/>
        <v>0</v>
      </c>
      <c r="X397" s="161">
        <f t="shared" si="166"/>
        <v>0</v>
      </c>
      <c r="Y397" s="161">
        <f t="shared" si="166"/>
        <v>0</v>
      </c>
      <c r="Z397" s="161">
        <f t="shared" si="166"/>
        <v>0</v>
      </c>
      <c r="AA397" s="161">
        <f t="shared" si="166"/>
        <v>0</v>
      </c>
      <c r="AB397" s="161">
        <f t="shared" si="166"/>
        <v>0</v>
      </c>
      <c r="AC397" s="161">
        <f t="shared" si="166"/>
        <v>0</v>
      </c>
      <c r="AD397" s="161">
        <f t="shared" si="166"/>
        <v>0</v>
      </c>
      <c r="AE397" s="161">
        <f t="shared" si="166"/>
        <v>0</v>
      </c>
      <c r="AF397" s="161">
        <f t="shared" si="166"/>
        <v>0</v>
      </c>
      <c r="AG397" s="161">
        <f t="shared" si="166"/>
        <v>0</v>
      </c>
      <c r="AH397" s="161">
        <f t="shared" si="166"/>
        <v>0</v>
      </c>
      <c r="AI397" s="161">
        <f t="shared" si="166"/>
        <v>0</v>
      </c>
      <c r="AJ397" s="161">
        <f t="shared" si="166"/>
        <v>0</v>
      </c>
      <c r="AK397" s="161">
        <f t="shared" si="166"/>
        <v>0</v>
      </c>
      <c r="AL397" s="161">
        <f t="shared" si="166"/>
        <v>0</v>
      </c>
      <c r="AM397" s="161">
        <f t="shared" si="166"/>
        <v>0</v>
      </c>
      <c r="AN397" s="161">
        <f t="shared" si="166"/>
        <v>0</v>
      </c>
      <c r="AO397" s="161">
        <f t="shared" si="166"/>
        <v>0</v>
      </c>
      <c r="AP397" s="161">
        <f t="shared" si="166"/>
        <v>0</v>
      </c>
    </row>
    <row r="398" spans="1:42" x14ac:dyDescent="0.2">
      <c r="A398" s="21"/>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row>
    <row r="399" spans="1:42" x14ac:dyDescent="0.2">
      <c r="A399" s="18" t="s">
        <v>91</v>
      </c>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row>
    <row r="400" spans="1:42" x14ac:dyDescent="0.2">
      <c r="A400" s="21" t="s">
        <v>76</v>
      </c>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row>
    <row r="401" spans="1:42" x14ac:dyDescent="0.2">
      <c r="A401" s="4">
        <v>1</v>
      </c>
      <c r="B401" s="4">
        <v>0</v>
      </c>
      <c r="C401" s="161">
        <f>IF(C$2&lt;=analysis_period,IF(SUM($C743:C743)&gt;0,B401+1,0),0)</f>
        <v>0</v>
      </c>
      <c r="D401" s="161">
        <f>IF(D$2&lt;=analysis_period,IF(SUM($C743:D743)&gt;0,C401+1,0),0)</f>
        <v>0</v>
      </c>
      <c r="E401" s="161">
        <f>IF(E$2&lt;=analysis_period,IF(SUM($C743:E743)&gt;0,D401+1,0),0)</f>
        <v>0</v>
      </c>
      <c r="F401" s="161">
        <f>IF(F$2&lt;=analysis_period,IF(SUM($C743:F743)&gt;0,E401+1,0),0)</f>
        <v>0</v>
      </c>
      <c r="G401" s="161">
        <f>IF(G$2&lt;=analysis_period,IF(SUM($C743:G743)&gt;0,F401+1,0),0)</f>
        <v>0</v>
      </c>
      <c r="H401" s="161">
        <f>IF(H$2&lt;=analysis_period,IF(SUM($C743:H743)&gt;0,G401+1,0),0)</f>
        <v>0</v>
      </c>
      <c r="I401" s="161">
        <f>IF(I$2&lt;=analysis_period,IF(SUM($C743:I743)&gt;0,H401+1,0),0)</f>
        <v>0</v>
      </c>
      <c r="J401" s="161">
        <f>IF(J$2&lt;=analysis_period,IF(SUM($C743:J743)&gt;0,I401+1,0),0)</f>
        <v>0</v>
      </c>
      <c r="K401" s="161">
        <f>IF(K$2&lt;=analysis_period,IF(SUM($C743:K743)&gt;0,J401+1,0),0)</f>
        <v>0</v>
      </c>
      <c r="L401" s="161">
        <f>IF(L$2&lt;=analysis_period,IF(SUM($C743:L743)&gt;0,K401+1,0),0)</f>
        <v>0</v>
      </c>
      <c r="M401" s="161">
        <f>IF(M$2&lt;=analysis_period,IF(SUM($C743:M743)&gt;0,L401+1,0),0)</f>
        <v>0</v>
      </c>
      <c r="N401" s="161">
        <f>IF(N$2&lt;=analysis_period,IF(SUM($C743:N743)&gt;0,M401+1,0),0)</f>
        <v>0</v>
      </c>
      <c r="O401" s="161">
        <f>IF(O$2&lt;=analysis_period,IF(SUM($C743:O743)&gt;0,N401+1,0),0)</f>
        <v>0</v>
      </c>
      <c r="P401" s="161">
        <f>IF(P$2&lt;=analysis_period,IF(SUM($C743:P743)&gt;0,O401+1,0),0)</f>
        <v>0</v>
      </c>
      <c r="Q401" s="161">
        <f>IF(Q$2&lt;=analysis_period,IF(SUM($C743:Q743)&gt;0,P401+1,0),0)</f>
        <v>0</v>
      </c>
      <c r="R401" s="161">
        <f>IF(R$2&lt;=analysis_period,IF(SUM($C743:R743)&gt;0,Q401+1,0),0)</f>
        <v>0</v>
      </c>
      <c r="S401" s="161">
        <f>IF(S$2&lt;=analysis_period,IF(SUM($C743:S743)&gt;0,R401+1,0),0)</f>
        <v>0</v>
      </c>
      <c r="T401" s="161">
        <f>IF(T$2&lt;=analysis_period,IF(SUM($C743:T743)&gt;0,S401+1,0),0)</f>
        <v>0</v>
      </c>
      <c r="U401" s="161">
        <f>IF(U$2&lt;=analysis_period,IF(SUM($C743:U743)&gt;0,T401+1,0),0)</f>
        <v>0</v>
      </c>
      <c r="V401" s="161">
        <f>IF(V$2&lt;=analysis_period,IF(SUM($C743:V743)&gt;0,U401+1,0),0)</f>
        <v>0</v>
      </c>
      <c r="W401" s="161">
        <f>IF(W$2&lt;=analysis_period,IF(SUM($C743:W743)&gt;0,V401+1,0),0)</f>
        <v>0</v>
      </c>
      <c r="X401" s="161">
        <f>IF(X$2&lt;=analysis_period,IF(SUM($C743:X743)&gt;0,W401+1,0),0)</f>
        <v>0</v>
      </c>
      <c r="Y401" s="161">
        <f>IF(Y$2&lt;=analysis_period,IF(SUM($C743:Y743)&gt;0,X401+1,0),0)</f>
        <v>0</v>
      </c>
      <c r="Z401" s="161">
        <f>IF(Z$2&lt;=analysis_period,IF(SUM($C743:Z743)&gt;0,Y401+1,0),0)</f>
        <v>0</v>
      </c>
      <c r="AA401" s="161">
        <f>IF(AA$2&lt;=analysis_period,IF(SUM($C743:AA743)&gt;0,Z401+1,0),0)</f>
        <v>0</v>
      </c>
      <c r="AB401" s="161">
        <f>IF(AB$2&lt;=analysis_period,IF(SUM($C743:AB743)&gt;0,AA401+1,0),0)</f>
        <v>0</v>
      </c>
      <c r="AC401" s="161">
        <f>IF(AC$2&lt;=analysis_period,IF(SUM($C743:AC743)&gt;0,AB401+1,0),0)</f>
        <v>0</v>
      </c>
      <c r="AD401" s="161">
        <f>IF(AD$2&lt;=analysis_period,IF(SUM($C743:AD743)&gt;0,AC401+1,0),0)</f>
        <v>0</v>
      </c>
      <c r="AE401" s="161">
        <f>IF(AE$2&lt;=analysis_period,IF(SUM($C743:AE743)&gt;0,AD401+1,0),0)</f>
        <v>0</v>
      </c>
      <c r="AF401" s="161">
        <f>IF(AF$2&lt;=analysis_period,IF(SUM($C743:AF743)&gt;0,AE401+1,0),0)</f>
        <v>0</v>
      </c>
      <c r="AG401" s="161">
        <f>IF(AG$2&lt;=analysis_period,IF(SUM($C743:AG743)&gt;0,AF401+1,0),0)</f>
        <v>0</v>
      </c>
      <c r="AH401" s="161">
        <f>IF(AH$2&lt;=analysis_period,IF(SUM($C743:AH743)&gt;0,AG401+1,0),0)</f>
        <v>0</v>
      </c>
      <c r="AI401" s="161">
        <f>IF(AI$2&lt;=analysis_period,IF(SUM($C743:AI743)&gt;0,AH401+1,0),0)</f>
        <v>0</v>
      </c>
      <c r="AJ401" s="161">
        <f>IF(AJ$2&lt;=analysis_period,IF(SUM($C743:AJ743)&gt;0,AI401+1,0),0)</f>
        <v>0</v>
      </c>
      <c r="AK401" s="161">
        <f>IF(AK$2&lt;=analysis_period,IF(SUM($C743:AK743)&gt;0,AJ401+1,0),0)</f>
        <v>0</v>
      </c>
      <c r="AL401" s="161">
        <f>IF(AL$2&lt;=analysis_period,IF(SUM($C743:AL743)&gt;0,AK401+1,0),0)</f>
        <v>0</v>
      </c>
      <c r="AM401" s="161">
        <f>IF(AM$2&lt;=analysis_period,IF(SUM($C743:AM743)&gt;0,AL401+1,0),0)</f>
        <v>0</v>
      </c>
      <c r="AN401" s="161">
        <f>IF(AN$2&lt;=analysis_period,IF(SUM($C743:AN743)&gt;0,AM401+1,0),0)</f>
        <v>0</v>
      </c>
      <c r="AO401" s="161">
        <f>IF(AO$2&lt;=analysis_period,IF(SUM($C743:AO743)&gt;0,AN401+1,0),0)</f>
        <v>0</v>
      </c>
      <c r="AP401" s="161">
        <f>IF(AP$2&lt;=analysis_period,IF(SUM($C743:AP743)&gt;0,AO401+1,0),0)</f>
        <v>0</v>
      </c>
    </row>
    <row r="402" spans="1:42" x14ac:dyDescent="0.2">
      <c r="A402" s="4">
        <f>A401+1</f>
        <v>2</v>
      </c>
      <c r="B402" s="4">
        <v>0</v>
      </c>
      <c r="C402" s="161">
        <f>IF(C$2&lt;=analysis_period,IF(SUM($C744:C744)&gt;0,B402+1,0),0)</f>
        <v>0</v>
      </c>
      <c r="D402" s="161">
        <f>IF(D$2&lt;=analysis_period,IF(SUM($C744:D744)&gt;0,C402+1,0),0)</f>
        <v>0</v>
      </c>
      <c r="E402" s="161">
        <f>IF(E$2&lt;=analysis_period,IF(SUM($C744:E744)&gt;0,D402+1,0),0)</f>
        <v>0</v>
      </c>
      <c r="F402" s="161">
        <f>IF(F$2&lt;=analysis_period,IF(SUM($C744:F744)&gt;0,E402+1,0),0)</f>
        <v>0</v>
      </c>
      <c r="G402" s="161">
        <f>IF(G$2&lt;=analysis_period,IF(SUM($C744:G744)&gt;0,F402+1,0),0)</f>
        <v>0</v>
      </c>
      <c r="H402" s="161">
        <f>IF(H$2&lt;=analysis_period,IF(SUM($C744:H744)&gt;0,G402+1,0),0)</f>
        <v>0</v>
      </c>
      <c r="I402" s="161">
        <f>IF(I$2&lt;=analysis_period,IF(SUM($C744:I744)&gt;0,H402+1,0),0)</f>
        <v>0</v>
      </c>
      <c r="J402" s="161">
        <f>IF(J$2&lt;=analysis_period,IF(SUM($C744:J744)&gt;0,I402+1,0),0)</f>
        <v>0</v>
      </c>
      <c r="K402" s="161">
        <f>IF(K$2&lt;=analysis_period,IF(SUM($C744:K744)&gt;0,J402+1,0),0)</f>
        <v>0</v>
      </c>
      <c r="L402" s="161">
        <f>IF(L$2&lt;=analysis_period,IF(SUM($C744:L744)&gt;0,K402+1,0),0)</f>
        <v>0</v>
      </c>
      <c r="M402" s="161">
        <f>IF(M$2&lt;=analysis_period,IF(SUM($C744:M744)&gt;0,L402+1,0),0)</f>
        <v>0</v>
      </c>
      <c r="N402" s="161">
        <f>IF(N$2&lt;=analysis_period,IF(SUM($C744:N744)&gt;0,M402+1,0),0)</f>
        <v>0</v>
      </c>
      <c r="O402" s="161">
        <f>IF(O$2&lt;=analysis_period,IF(SUM($C744:O744)&gt;0,N402+1,0),0)</f>
        <v>0</v>
      </c>
      <c r="P402" s="161">
        <f>IF(P$2&lt;=analysis_period,IF(SUM($C744:P744)&gt;0,O402+1,0),0)</f>
        <v>0</v>
      </c>
      <c r="Q402" s="161">
        <f>IF(Q$2&lt;=analysis_period,IF(SUM($C744:Q744)&gt;0,P402+1,0),0)</f>
        <v>0</v>
      </c>
      <c r="R402" s="161">
        <f>IF(R$2&lt;=analysis_period,IF(SUM($C744:R744)&gt;0,Q402+1,0),0)</f>
        <v>0</v>
      </c>
      <c r="S402" s="161">
        <f>IF(S$2&lt;=analysis_period,IF(SUM($C744:S744)&gt;0,R402+1,0),0)</f>
        <v>0</v>
      </c>
      <c r="T402" s="161">
        <f>IF(T$2&lt;=analysis_period,IF(SUM($C744:T744)&gt;0,S402+1,0),0)</f>
        <v>0</v>
      </c>
      <c r="U402" s="161">
        <f>IF(U$2&lt;=analysis_period,IF(SUM($C744:U744)&gt;0,T402+1,0),0)</f>
        <v>0</v>
      </c>
      <c r="V402" s="161">
        <f>IF(V$2&lt;=analysis_period,IF(SUM($C744:V744)&gt;0,U402+1,0),0)</f>
        <v>0</v>
      </c>
      <c r="W402" s="161">
        <f>IF(W$2&lt;=analysis_period,IF(SUM($C744:W744)&gt;0,V402+1,0),0)</f>
        <v>0</v>
      </c>
      <c r="X402" s="161">
        <f>IF(X$2&lt;=analysis_period,IF(SUM($C744:X744)&gt;0,W402+1,0),0)</f>
        <v>0</v>
      </c>
      <c r="Y402" s="161">
        <f>IF(Y$2&lt;=analysis_period,IF(SUM($C744:Y744)&gt;0,X402+1,0),0)</f>
        <v>0</v>
      </c>
      <c r="Z402" s="161">
        <f>IF(Z$2&lt;=analysis_period,IF(SUM($C744:Z744)&gt;0,Y402+1,0),0)</f>
        <v>0</v>
      </c>
      <c r="AA402" s="161">
        <f>IF(AA$2&lt;=analysis_period,IF(SUM($C744:AA744)&gt;0,Z402+1,0),0)</f>
        <v>0</v>
      </c>
      <c r="AB402" s="161">
        <f>IF(AB$2&lt;=analysis_period,IF(SUM($C744:AB744)&gt;0,AA402+1,0),0)</f>
        <v>0</v>
      </c>
      <c r="AC402" s="161">
        <f>IF(AC$2&lt;=analysis_period,IF(SUM($C744:AC744)&gt;0,AB402+1,0),0)</f>
        <v>0</v>
      </c>
      <c r="AD402" s="161">
        <f>IF(AD$2&lt;=analysis_period,IF(SUM($C744:AD744)&gt;0,AC402+1,0),0)</f>
        <v>0</v>
      </c>
      <c r="AE402" s="161">
        <f>IF(AE$2&lt;=analysis_period,IF(SUM($C744:AE744)&gt;0,AD402+1,0),0)</f>
        <v>0</v>
      </c>
      <c r="AF402" s="161">
        <f>IF(AF$2&lt;=analysis_period,IF(SUM($C744:AF744)&gt;0,AE402+1,0),0)</f>
        <v>0</v>
      </c>
      <c r="AG402" s="161">
        <f>IF(AG$2&lt;=analysis_period,IF(SUM($C744:AG744)&gt;0,AF402+1,0),0)</f>
        <v>0</v>
      </c>
      <c r="AH402" s="161">
        <f>IF(AH$2&lt;=analysis_period,IF(SUM($C744:AH744)&gt;0,AG402+1,0),0)</f>
        <v>0</v>
      </c>
      <c r="AI402" s="161">
        <f>IF(AI$2&lt;=analysis_period,IF(SUM($C744:AI744)&gt;0,AH402+1,0),0)</f>
        <v>0</v>
      </c>
      <c r="AJ402" s="161">
        <f>IF(AJ$2&lt;=analysis_period,IF(SUM($C744:AJ744)&gt;0,AI402+1,0),0)</f>
        <v>0</v>
      </c>
      <c r="AK402" s="161">
        <f>IF(AK$2&lt;=analysis_period,IF(SUM($C744:AK744)&gt;0,AJ402+1,0),0)</f>
        <v>0</v>
      </c>
      <c r="AL402" s="161">
        <f>IF(AL$2&lt;=analysis_period,IF(SUM($C744:AL744)&gt;0,AK402+1,0),0)</f>
        <v>0</v>
      </c>
      <c r="AM402" s="161">
        <f>IF(AM$2&lt;=analysis_period,IF(SUM($C744:AM744)&gt;0,AL402+1,0),0)</f>
        <v>0</v>
      </c>
      <c r="AN402" s="161">
        <f>IF(AN$2&lt;=analysis_period,IF(SUM($C744:AN744)&gt;0,AM402+1,0),0)</f>
        <v>0</v>
      </c>
      <c r="AO402" s="161">
        <f>IF(AO$2&lt;=analysis_period,IF(SUM($C744:AO744)&gt;0,AN402+1,0),0)</f>
        <v>0</v>
      </c>
      <c r="AP402" s="161">
        <f>IF(AP$2&lt;=analysis_period,IF(SUM($C744:AP744)&gt;0,AO402+1,0),0)</f>
        <v>0</v>
      </c>
    </row>
    <row r="403" spans="1:42" x14ac:dyDescent="0.2">
      <c r="A403" s="4">
        <f t="shared" ref="A403:A410" si="167">A402+1</f>
        <v>3</v>
      </c>
      <c r="B403" s="4">
        <v>0</v>
      </c>
      <c r="C403" s="161">
        <f>IF(C$2&lt;=analysis_period,IF(SUM($C745:C745)&gt;0,B403+1,0),0)</f>
        <v>0</v>
      </c>
      <c r="D403" s="161">
        <f>IF(D$2&lt;=analysis_period,IF(SUM($C745:D745)&gt;0,C403+1,0),0)</f>
        <v>0</v>
      </c>
      <c r="E403" s="161">
        <f>IF(E$2&lt;=analysis_period,IF(SUM($C745:E745)&gt;0,D403+1,0),0)</f>
        <v>0</v>
      </c>
      <c r="F403" s="161">
        <f>IF(F$2&lt;=analysis_period,IF(SUM($C745:F745)&gt;0,E403+1,0),0)</f>
        <v>0</v>
      </c>
      <c r="G403" s="161">
        <f>IF(G$2&lt;=analysis_period,IF(SUM($C745:G745)&gt;0,F403+1,0),0)</f>
        <v>0</v>
      </c>
      <c r="H403" s="161">
        <f>IF(H$2&lt;=analysis_period,IF(SUM($C745:H745)&gt;0,G403+1,0),0)</f>
        <v>0</v>
      </c>
      <c r="I403" s="161">
        <f>IF(I$2&lt;=analysis_period,IF(SUM($C745:I745)&gt;0,H403+1,0),0)</f>
        <v>0</v>
      </c>
      <c r="J403" s="161">
        <f>IF(J$2&lt;=analysis_period,IF(SUM($C745:J745)&gt;0,I403+1,0),0)</f>
        <v>0</v>
      </c>
      <c r="K403" s="161">
        <f>IF(K$2&lt;=analysis_period,IF(SUM($C745:K745)&gt;0,J403+1,0),0)</f>
        <v>0</v>
      </c>
      <c r="L403" s="161">
        <f>IF(L$2&lt;=analysis_period,IF(SUM($C745:L745)&gt;0,K403+1,0),0)</f>
        <v>0</v>
      </c>
      <c r="M403" s="161">
        <f>IF(M$2&lt;=analysis_period,IF(SUM($C745:M745)&gt;0,L403+1,0),0)</f>
        <v>0</v>
      </c>
      <c r="N403" s="161">
        <f>IF(N$2&lt;=analysis_period,IF(SUM($C745:N745)&gt;0,M403+1,0),0)</f>
        <v>0</v>
      </c>
      <c r="O403" s="161">
        <f>IF(O$2&lt;=analysis_period,IF(SUM($C745:O745)&gt;0,N403+1,0),0)</f>
        <v>0</v>
      </c>
      <c r="P403" s="161">
        <f>IF(P$2&lt;=analysis_period,IF(SUM($C745:P745)&gt;0,O403+1,0),0)</f>
        <v>0</v>
      </c>
      <c r="Q403" s="161">
        <f>IF(Q$2&lt;=analysis_period,IF(SUM($C745:Q745)&gt;0,P403+1,0),0)</f>
        <v>0</v>
      </c>
      <c r="R403" s="161">
        <f>IF(R$2&lt;=analysis_period,IF(SUM($C745:R745)&gt;0,Q403+1,0),0)</f>
        <v>0</v>
      </c>
      <c r="S403" s="161">
        <f>IF(S$2&lt;=analysis_period,IF(SUM($C745:S745)&gt;0,R403+1,0),0)</f>
        <v>0</v>
      </c>
      <c r="T403" s="161">
        <f>IF(T$2&lt;=analysis_period,IF(SUM($C745:T745)&gt;0,S403+1,0),0)</f>
        <v>0</v>
      </c>
      <c r="U403" s="161">
        <f>IF(U$2&lt;=analysis_period,IF(SUM($C745:U745)&gt;0,T403+1,0),0)</f>
        <v>0</v>
      </c>
      <c r="V403" s="161">
        <f>IF(V$2&lt;=analysis_period,IF(SUM($C745:V745)&gt;0,U403+1,0),0)</f>
        <v>0</v>
      </c>
      <c r="W403" s="161">
        <f>IF(W$2&lt;=analysis_period,IF(SUM($C745:W745)&gt;0,V403+1,0),0)</f>
        <v>0</v>
      </c>
      <c r="X403" s="161">
        <f>IF(X$2&lt;=analysis_period,IF(SUM($C745:X745)&gt;0,W403+1,0),0)</f>
        <v>0</v>
      </c>
      <c r="Y403" s="161">
        <f>IF(Y$2&lt;=analysis_period,IF(SUM($C745:Y745)&gt;0,X403+1,0),0)</f>
        <v>0</v>
      </c>
      <c r="Z403" s="161">
        <f>IF(Z$2&lt;=analysis_period,IF(SUM($C745:Z745)&gt;0,Y403+1,0),0)</f>
        <v>0</v>
      </c>
      <c r="AA403" s="161">
        <f>IF(AA$2&lt;=analysis_period,IF(SUM($C745:AA745)&gt;0,Z403+1,0),0)</f>
        <v>0</v>
      </c>
      <c r="AB403" s="161">
        <f>IF(AB$2&lt;=analysis_period,IF(SUM($C745:AB745)&gt;0,AA403+1,0),0)</f>
        <v>0</v>
      </c>
      <c r="AC403" s="161">
        <f>IF(AC$2&lt;=analysis_period,IF(SUM($C745:AC745)&gt;0,AB403+1,0),0)</f>
        <v>0</v>
      </c>
      <c r="AD403" s="161">
        <f>IF(AD$2&lt;=analysis_period,IF(SUM($C745:AD745)&gt;0,AC403+1,0),0)</f>
        <v>0</v>
      </c>
      <c r="AE403" s="161">
        <f>IF(AE$2&lt;=analysis_period,IF(SUM($C745:AE745)&gt;0,AD403+1,0),0)</f>
        <v>0</v>
      </c>
      <c r="AF403" s="161">
        <f>IF(AF$2&lt;=analysis_period,IF(SUM($C745:AF745)&gt;0,AE403+1,0),0)</f>
        <v>0</v>
      </c>
      <c r="AG403" s="161">
        <f>IF(AG$2&lt;=analysis_period,IF(SUM($C745:AG745)&gt;0,AF403+1,0),0)</f>
        <v>0</v>
      </c>
      <c r="AH403" s="161">
        <f>IF(AH$2&lt;=analysis_period,IF(SUM($C745:AH745)&gt;0,AG403+1,0),0)</f>
        <v>0</v>
      </c>
      <c r="AI403" s="161">
        <f>IF(AI$2&lt;=analysis_period,IF(SUM($C745:AI745)&gt;0,AH403+1,0),0)</f>
        <v>0</v>
      </c>
      <c r="AJ403" s="161">
        <f>IF(AJ$2&lt;=analysis_period,IF(SUM($C745:AJ745)&gt;0,AI403+1,0),0)</f>
        <v>0</v>
      </c>
      <c r="AK403" s="161">
        <f>IF(AK$2&lt;=analysis_period,IF(SUM($C745:AK745)&gt;0,AJ403+1,0),0)</f>
        <v>0</v>
      </c>
      <c r="AL403" s="161">
        <f>IF(AL$2&lt;=analysis_period,IF(SUM($C745:AL745)&gt;0,AK403+1,0),0)</f>
        <v>0</v>
      </c>
      <c r="AM403" s="161">
        <f>IF(AM$2&lt;=analysis_period,IF(SUM($C745:AM745)&gt;0,AL403+1,0),0)</f>
        <v>0</v>
      </c>
      <c r="AN403" s="161">
        <f>IF(AN$2&lt;=analysis_period,IF(SUM($C745:AN745)&gt;0,AM403+1,0),0)</f>
        <v>0</v>
      </c>
      <c r="AO403" s="161">
        <f>IF(AO$2&lt;=analysis_period,IF(SUM($C745:AO745)&gt;0,AN403+1,0),0)</f>
        <v>0</v>
      </c>
      <c r="AP403" s="161">
        <f>IF(AP$2&lt;=analysis_period,IF(SUM($C745:AP745)&gt;0,AO403+1,0),0)</f>
        <v>0</v>
      </c>
    </row>
    <row r="404" spans="1:42" x14ac:dyDescent="0.2">
      <c r="A404" s="4">
        <f t="shared" si="167"/>
        <v>4</v>
      </c>
      <c r="B404" s="4">
        <v>0</v>
      </c>
      <c r="C404" s="161">
        <f>IF(C$2&lt;=analysis_period,IF(SUM($C746:C746)&gt;0,B404+1,0),0)</f>
        <v>0</v>
      </c>
      <c r="D404" s="161">
        <f>IF(D$2&lt;=analysis_period,IF(SUM($C746:D746)&gt;0,C404+1,0),0)</f>
        <v>0</v>
      </c>
      <c r="E404" s="161">
        <f>IF(E$2&lt;=analysis_period,IF(SUM($C746:E746)&gt;0,D404+1,0),0)</f>
        <v>0</v>
      </c>
      <c r="F404" s="161">
        <f>IF(F$2&lt;=analysis_period,IF(SUM($C746:F746)&gt;0,E404+1,0),0)</f>
        <v>0</v>
      </c>
      <c r="G404" s="161">
        <f>IF(G$2&lt;=analysis_period,IF(SUM($C746:G746)&gt;0,F404+1,0),0)</f>
        <v>0</v>
      </c>
      <c r="H404" s="161">
        <f>IF(H$2&lt;=analysis_period,IF(SUM($C746:H746)&gt;0,G404+1,0),0)</f>
        <v>0</v>
      </c>
      <c r="I404" s="161">
        <f>IF(I$2&lt;=analysis_period,IF(SUM($C746:I746)&gt;0,H404+1,0),0)</f>
        <v>0</v>
      </c>
      <c r="J404" s="161">
        <f>IF(J$2&lt;=analysis_period,IF(SUM($C746:J746)&gt;0,I404+1,0),0)</f>
        <v>0</v>
      </c>
      <c r="K404" s="161">
        <f>IF(K$2&lt;=analysis_period,IF(SUM($C746:K746)&gt;0,J404+1,0),0)</f>
        <v>0</v>
      </c>
      <c r="L404" s="161">
        <f>IF(L$2&lt;=analysis_period,IF(SUM($C746:L746)&gt;0,K404+1,0),0)</f>
        <v>0</v>
      </c>
      <c r="M404" s="161">
        <f>IF(M$2&lt;=analysis_period,IF(SUM($C746:M746)&gt;0,L404+1,0),0)</f>
        <v>0</v>
      </c>
      <c r="N404" s="161">
        <f>IF(N$2&lt;=analysis_period,IF(SUM($C746:N746)&gt;0,M404+1,0),0)</f>
        <v>0</v>
      </c>
      <c r="O404" s="161">
        <f>IF(O$2&lt;=analysis_period,IF(SUM($C746:O746)&gt;0,N404+1,0),0)</f>
        <v>0</v>
      </c>
      <c r="P404" s="161">
        <f>IF(P$2&lt;=analysis_period,IF(SUM($C746:P746)&gt;0,O404+1,0),0)</f>
        <v>0</v>
      </c>
      <c r="Q404" s="161">
        <f>IF(Q$2&lt;=analysis_period,IF(SUM($C746:Q746)&gt;0,P404+1,0),0)</f>
        <v>0</v>
      </c>
      <c r="R404" s="161">
        <f>IF(R$2&lt;=analysis_period,IF(SUM($C746:R746)&gt;0,Q404+1,0),0)</f>
        <v>0</v>
      </c>
      <c r="S404" s="161">
        <f>IF(S$2&lt;=analysis_period,IF(SUM($C746:S746)&gt;0,R404+1,0),0)</f>
        <v>0</v>
      </c>
      <c r="T404" s="161">
        <f>IF(T$2&lt;=analysis_period,IF(SUM($C746:T746)&gt;0,S404+1,0),0)</f>
        <v>0</v>
      </c>
      <c r="U404" s="161">
        <f>IF(U$2&lt;=analysis_period,IF(SUM($C746:U746)&gt;0,T404+1,0),0)</f>
        <v>0</v>
      </c>
      <c r="V404" s="161">
        <f>IF(V$2&lt;=analysis_period,IF(SUM($C746:V746)&gt;0,U404+1,0),0)</f>
        <v>0</v>
      </c>
      <c r="W404" s="161">
        <f>IF(W$2&lt;=analysis_period,IF(SUM($C746:W746)&gt;0,V404+1,0),0)</f>
        <v>0</v>
      </c>
      <c r="X404" s="161">
        <f>IF(X$2&lt;=analysis_period,IF(SUM($C746:X746)&gt;0,W404+1,0),0)</f>
        <v>0</v>
      </c>
      <c r="Y404" s="161">
        <f>IF(Y$2&lt;=analysis_period,IF(SUM($C746:Y746)&gt;0,X404+1,0),0)</f>
        <v>0</v>
      </c>
      <c r="Z404" s="161">
        <f>IF(Z$2&lt;=analysis_period,IF(SUM($C746:Z746)&gt;0,Y404+1,0),0)</f>
        <v>0</v>
      </c>
      <c r="AA404" s="161">
        <f>IF(AA$2&lt;=analysis_period,IF(SUM($C746:AA746)&gt;0,Z404+1,0),0)</f>
        <v>0</v>
      </c>
      <c r="AB404" s="161">
        <f>IF(AB$2&lt;=analysis_period,IF(SUM($C746:AB746)&gt;0,AA404+1,0),0)</f>
        <v>0</v>
      </c>
      <c r="AC404" s="161">
        <f>IF(AC$2&lt;=analysis_period,IF(SUM($C746:AC746)&gt;0,AB404+1,0),0)</f>
        <v>0</v>
      </c>
      <c r="AD404" s="161">
        <f>IF(AD$2&lt;=analysis_period,IF(SUM($C746:AD746)&gt;0,AC404+1,0),0)</f>
        <v>0</v>
      </c>
      <c r="AE404" s="161">
        <f>IF(AE$2&lt;=analysis_period,IF(SUM($C746:AE746)&gt;0,AD404+1,0),0)</f>
        <v>0</v>
      </c>
      <c r="AF404" s="161">
        <f>IF(AF$2&lt;=analysis_period,IF(SUM($C746:AF746)&gt;0,AE404+1,0),0)</f>
        <v>0</v>
      </c>
      <c r="AG404" s="161">
        <f>IF(AG$2&lt;=analysis_period,IF(SUM($C746:AG746)&gt;0,AF404+1,0),0)</f>
        <v>0</v>
      </c>
      <c r="AH404" s="161">
        <f>IF(AH$2&lt;=analysis_period,IF(SUM($C746:AH746)&gt;0,AG404+1,0),0)</f>
        <v>0</v>
      </c>
      <c r="AI404" s="161">
        <f>IF(AI$2&lt;=analysis_period,IF(SUM($C746:AI746)&gt;0,AH404+1,0),0)</f>
        <v>0</v>
      </c>
      <c r="AJ404" s="161">
        <f>IF(AJ$2&lt;=analysis_period,IF(SUM($C746:AJ746)&gt;0,AI404+1,0),0)</f>
        <v>0</v>
      </c>
      <c r="AK404" s="161">
        <f>IF(AK$2&lt;=analysis_period,IF(SUM($C746:AK746)&gt;0,AJ404+1,0),0)</f>
        <v>0</v>
      </c>
      <c r="AL404" s="161">
        <f>IF(AL$2&lt;=analysis_period,IF(SUM($C746:AL746)&gt;0,AK404+1,0),0)</f>
        <v>0</v>
      </c>
      <c r="AM404" s="161">
        <f>IF(AM$2&lt;=analysis_period,IF(SUM($C746:AM746)&gt;0,AL404+1,0),0)</f>
        <v>0</v>
      </c>
      <c r="AN404" s="161">
        <f>IF(AN$2&lt;=analysis_period,IF(SUM($C746:AN746)&gt;0,AM404+1,0),0)</f>
        <v>0</v>
      </c>
      <c r="AO404" s="161">
        <f>IF(AO$2&lt;=analysis_period,IF(SUM($C746:AO746)&gt;0,AN404+1,0),0)</f>
        <v>0</v>
      </c>
      <c r="AP404" s="161">
        <f>IF(AP$2&lt;=analysis_period,IF(SUM($C746:AP746)&gt;0,AO404+1,0),0)</f>
        <v>0</v>
      </c>
    </row>
    <row r="405" spans="1:42" x14ac:dyDescent="0.2">
      <c r="A405" s="4">
        <f t="shared" si="167"/>
        <v>5</v>
      </c>
      <c r="B405" s="4">
        <v>0</v>
      </c>
      <c r="C405" s="161">
        <f>IF(C$2&lt;=analysis_period,IF(SUM($C747:C747)&gt;0,B405+1,0),0)</f>
        <v>0</v>
      </c>
      <c r="D405" s="161">
        <f>IF(D$2&lt;=analysis_period,IF(SUM($C747:D747)&gt;0,C405+1,0),0)</f>
        <v>0</v>
      </c>
      <c r="E405" s="161">
        <f>IF(E$2&lt;=analysis_period,IF(SUM($C747:E747)&gt;0,D405+1,0),0)</f>
        <v>0</v>
      </c>
      <c r="F405" s="161">
        <f>IF(F$2&lt;=analysis_period,IF(SUM($C747:F747)&gt;0,E405+1,0),0)</f>
        <v>0</v>
      </c>
      <c r="G405" s="161">
        <f>IF(G$2&lt;=analysis_period,IF(SUM($C747:G747)&gt;0,F405+1,0),0)</f>
        <v>0</v>
      </c>
      <c r="H405" s="161">
        <f>IF(H$2&lt;=analysis_period,IF(SUM($C747:H747)&gt;0,G405+1,0),0)</f>
        <v>0</v>
      </c>
      <c r="I405" s="161">
        <f>IF(I$2&lt;=analysis_period,IF(SUM($C747:I747)&gt;0,H405+1,0),0)</f>
        <v>0</v>
      </c>
      <c r="J405" s="161">
        <f>IF(J$2&lt;=analysis_period,IF(SUM($C747:J747)&gt;0,I405+1,0),0)</f>
        <v>0</v>
      </c>
      <c r="K405" s="161">
        <f>IF(K$2&lt;=analysis_period,IF(SUM($C747:K747)&gt;0,J405+1,0),0)</f>
        <v>0</v>
      </c>
      <c r="L405" s="161">
        <f>IF(L$2&lt;=analysis_period,IF(SUM($C747:L747)&gt;0,K405+1,0),0)</f>
        <v>0</v>
      </c>
      <c r="M405" s="161">
        <f>IF(M$2&lt;=analysis_period,IF(SUM($C747:M747)&gt;0,L405+1,0),0)</f>
        <v>0</v>
      </c>
      <c r="N405" s="161">
        <f>IF(N$2&lt;=analysis_period,IF(SUM($C747:N747)&gt;0,M405+1,0),0)</f>
        <v>0</v>
      </c>
      <c r="O405" s="161">
        <f>IF(O$2&lt;=analysis_period,IF(SUM($C747:O747)&gt;0,N405+1,0),0)</f>
        <v>0</v>
      </c>
      <c r="P405" s="161">
        <f>IF(P$2&lt;=analysis_period,IF(SUM($C747:P747)&gt;0,O405+1,0),0)</f>
        <v>0</v>
      </c>
      <c r="Q405" s="161">
        <f>IF(Q$2&lt;=analysis_period,IF(SUM($C747:Q747)&gt;0,P405+1,0),0)</f>
        <v>0</v>
      </c>
      <c r="R405" s="161">
        <f>IF(R$2&lt;=analysis_period,IF(SUM($C747:R747)&gt;0,Q405+1,0),0)</f>
        <v>0</v>
      </c>
      <c r="S405" s="161">
        <f>IF(S$2&lt;=analysis_period,IF(SUM($C747:S747)&gt;0,R405+1,0),0)</f>
        <v>0</v>
      </c>
      <c r="T405" s="161">
        <f>IF(T$2&lt;=analysis_period,IF(SUM($C747:T747)&gt;0,S405+1,0),0)</f>
        <v>0</v>
      </c>
      <c r="U405" s="161">
        <f>IF(U$2&lt;=analysis_period,IF(SUM($C747:U747)&gt;0,T405+1,0),0)</f>
        <v>0</v>
      </c>
      <c r="V405" s="161">
        <f>IF(V$2&lt;=analysis_period,IF(SUM($C747:V747)&gt;0,U405+1,0),0)</f>
        <v>0</v>
      </c>
      <c r="W405" s="161">
        <f>IF(W$2&lt;=analysis_period,IF(SUM($C747:W747)&gt;0,V405+1,0),0)</f>
        <v>0</v>
      </c>
      <c r="X405" s="161">
        <f>IF(X$2&lt;=analysis_period,IF(SUM($C747:X747)&gt;0,W405+1,0),0)</f>
        <v>0</v>
      </c>
      <c r="Y405" s="161">
        <f>IF(Y$2&lt;=analysis_period,IF(SUM($C747:Y747)&gt;0,X405+1,0),0)</f>
        <v>0</v>
      </c>
      <c r="Z405" s="161">
        <f>IF(Z$2&lt;=analysis_period,IF(SUM($C747:Z747)&gt;0,Y405+1,0),0)</f>
        <v>0</v>
      </c>
      <c r="AA405" s="161">
        <f>IF(AA$2&lt;=analysis_period,IF(SUM($C747:AA747)&gt;0,Z405+1,0),0)</f>
        <v>0</v>
      </c>
      <c r="AB405" s="161">
        <f>IF(AB$2&lt;=analysis_period,IF(SUM($C747:AB747)&gt;0,AA405+1,0),0)</f>
        <v>0</v>
      </c>
      <c r="AC405" s="161">
        <f>IF(AC$2&lt;=analysis_period,IF(SUM($C747:AC747)&gt;0,AB405+1,0),0)</f>
        <v>0</v>
      </c>
      <c r="AD405" s="161">
        <f>IF(AD$2&lt;=analysis_period,IF(SUM($C747:AD747)&gt;0,AC405+1,0),0)</f>
        <v>0</v>
      </c>
      <c r="AE405" s="161">
        <f>IF(AE$2&lt;=analysis_period,IF(SUM($C747:AE747)&gt;0,AD405+1,0),0)</f>
        <v>0</v>
      </c>
      <c r="AF405" s="161">
        <f>IF(AF$2&lt;=analysis_period,IF(SUM($C747:AF747)&gt;0,AE405+1,0),0)</f>
        <v>0</v>
      </c>
      <c r="AG405" s="161">
        <f>IF(AG$2&lt;=analysis_period,IF(SUM($C747:AG747)&gt;0,AF405+1,0),0)</f>
        <v>0</v>
      </c>
      <c r="AH405" s="161">
        <f>IF(AH$2&lt;=analysis_period,IF(SUM($C747:AH747)&gt;0,AG405+1,0),0)</f>
        <v>0</v>
      </c>
      <c r="AI405" s="161">
        <f>IF(AI$2&lt;=analysis_period,IF(SUM($C747:AI747)&gt;0,AH405+1,0),0)</f>
        <v>0</v>
      </c>
      <c r="AJ405" s="161">
        <f>IF(AJ$2&lt;=analysis_period,IF(SUM($C747:AJ747)&gt;0,AI405+1,0),0)</f>
        <v>0</v>
      </c>
      <c r="AK405" s="161">
        <f>IF(AK$2&lt;=analysis_period,IF(SUM($C747:AK747)&gt;0,AJ405+1,0),0)</f>
        <v>0</v>
      </c>
      <c r="AL405" s="161">
        <f>IF(AL$2&lt;=analysis_period,IF(SUM($C747:AL747)&gt;0,AK405+1,0),0)</f>
        <v>0</v>
      </c>
      <c r="AM405" s="161">
        <f>IF(AM$2&lt;=analysis_period,IF(SUM($C747:AM747)&gt;0,AL405+1,0),0)</f>
        <v>0</v>
      </c>
      <c r="AN405" s="161">
        <f>IF(AN$2&lt;=analysis_period,IF(SUM($C747:AN747)&gt;0,AM405+1,0),0)</f>
        <v>0</v>
      </c>
      <c r="AO405" s="161">
        <f>IF(AO$2&lt;=analysis_period,IF(SUM($C747:AO747)&gt;0,AN405+1,0),0)</f>
        <v>0</v>
      </c>
      <c r="AP405" s="161">
        <f>IF(AP$2&lt;=analysis_period,IF(SUM($C747:AP747)&gt;0,AO405+1,0),0)</f>
        <v>0</v>
      </c>
    </row>
    <row r="406" spans="1:42" x14ac:dyDescent="0.2">
      <c r="A406" s="4">
        <f t="shared" si="167"/>
        <v>6</v>
      </c>
      <c r="B406" s="4">
        <v>0</v>
      </c>
      <c r="C406" s="161">
        <f>IF(C$2&lt;=analysis_period,IF(SUM($C748:C748)&gt;0,B406+1,0),0)</f>
        <v>0</v>
      </c>
      <c r="D406" s="161">
        <f>IF(D$2&lt;=analysis_period,IF(SUM($C748:D748)&gt;0,C406+1,0),0)</f>
        <v>0</v>
      </c>
      <c r="E406" s="161">
        <f>IF(E$2&lt;=analysis_period,IF(SUM($C748:E748)&gt;0,D406+1,0),0)</f>
        <v>0</v>
      </c>
      <c r="F406" s="161">
        <f>IF(F$2&lt;=analysis_period,IF(SUM($C748:F748)&gt;0,E406+1,0),0)</f>
        <v>0</v>
      </c>
      <c r="G406" s="161">
        <f>IF(G$2&lt;=analysis_period,IF(SUM($C748:G748)&gt;0,F406+1,0),0)</f>
        <v>0</v>
      </c>
      <c r="H406" s="161">
        <f>IF(H$2&lt;=analysis_period,IF(SUM($C748:H748)&gt;0,G406+1,0),0)</f>
        <v>0</v>
      </c>
      <c r="I406" s="161">
        <f>IF(I$2&lt;=analysis_period,IF(SUM($C748:I748)&gt;0,H406+1,0),0)</f>
        <v>0</v>
      </c>
      <c r="J406" s="161">
        <f>IF(J$2&lt;=analysis_period,IF(SUM($C748:J748)&gt;0,I406+1,0),0)</f>
        <v>0</v>
      </c>
      <c r="K406" s="161">
        <f>IF(K$2&lt;=analysis_period,IF(SUM($C748:K748)&gt;0,J406+1,0),0)</f>
        <v>0</v>
      </c>
      <c r="L406" s="161">
        <f>IF(L$2&lt;=analysis_period,IF(SUM($C748:L748)&gt;0,K406+1,0),0)</f>
        <v>0</v>
      </c>
      <c r="M406" s="161">
        <f>IF(M$2&lt;=analysis_period,IF(SUM($C748:M748)&gt;0,L406+1,0),0)</f>
        <v>0</v>
      </c>
      <c r="N406" s="161">
        <f>IF(N$2&lt;=analysis_period,IF(SUM($C748:N748)&gt;0,M406+1,0),0)</f>
        <v>0</v>
      </c>
      <c r="O406" s="161">
        <f>IF(O$2&lt;=analysis_period,IF(SUM($C748:O748)&gt;0,N406+1,0),0)</f>
        <v>0</v>
      </c>
      <c r="P406" s="161">
        <f>IF(P$2&lt;=analysis_period,IF(SUM($C748:P748)&gt;0,O406+1,0),0)</f>
        <v>0</v>
      </c>
      <c r="Q406" s="161">
        <f>IF(Q$2&lt;=analysis_period,IF(SUM($C748:Q748)&gt;0,P406+1,0),0)</f>
        <v>0</v>
      </c>
      <c r="R406" s="161">
        <f>IF(R$2&lt;=analysis_period,IF(SUM($C748:R748)&gt;0,Q406+1,0),0)</f>
        <v>0</v>
      </c>
      <c r="S406" s="161">
        <f>IF(S$2&lt;=analysis_period,IF(SUM($C748:S748)&gt;0,R406+1,0),0)</f>
        <v>0</v>
      </c>
      <c r="T406" s="161">
        <f>IF(T$2&lt;=analysis_period,IF(SUM($C748:T748)&gt;0,S406+1,0),0)</f>
        <v>0</v>
      </c>
      <c r="U406" s="161">
        <f>IF(U$2&lt;=analysis_period,IF(SUM($C748:U748)&gt;0,T406+1,0),0)</f>
        <v>0</v>
      </c>
      <c r="V406" s="161">
        <f>IF(V$2&lt;=analysis_period,IF(SUM($C748:V748)&gt;0,U406+1,0),0)</f>
        <v>0</v>
      </c>
      <c r="W406" s="161">
        <f>IF(W$2&lt;=analysis_period,IF(SUM($C748:W748)&gt;0,V406+1,0),0)</f>
        <v>0</v>
      </c>
      <c r="X406" s="161">
        <f>IF(X$2&lt;=analysis_period,IF(SUM($C748:X748)&gt;0,W406+1,0),0)</f>
        <v>0</v>
      </c>
      <c r="Y406" s="161">
        <f>IF(Y$2&lt;=analysis_period,IF(SUM($C748:Y748)&gt;0,X406+1,0),0)</f>
        <v>0</v>
      </c>
      <c r="Z406" s="161">
        <f>IF(Z$2&lt;=analysis_period,IF(SUM($C748:Z748)&gt;0,Y406+1,0),0)</f>
        <v>0</v>
      </c>
      <c r="AA406" s="161">
        <f>IF(AA$2&lt;=analysis_period,IF(SUM($C748:AA748)&gt;0,Z406+1,0),0)</f>
        <v>0</v>
      </c>
      <c r="AB406" s="161">
        <f>IF(AB$2&lt;=analysis_period,IF(SUM($C748:AB748)&gt;0,AA406+1,0),0)</f>
        <v>0</v>
      </c>
      <c r="AC406" s="161">
        <f>IF(AC$2&lt;=analysis_period,IF(SUM($C748:AC748)&gt;0,AB406+1,0),0)</f>
        <v>0</v>
      </c>
      <c r="AD406" s="161">
        <f>IF(AD$2&lt;=analysis_period,IF(SUM($C748:AD748)&gt;0,AC406+1,0),0)</f>
        <v>0</v>
      </c>
      <c r="AE406" s="161">
        <f>IF(AE$2&lt;=analysis_period,IF(SUM($C748:AE748)&gt;0,AD406+1,0),0)</f>
        <v>0</v>
      </c>
      <c r="AF406" s="161">
        <f>IF(AF$2&lt;=analysis_period,IF(SUM($C748:AF748)&gt;0,AE406+1,0),0)</f>
        <v>0</v>
      </c>
      <c r="AG406" s="161">
        <f>IF(AG$2&lt;=analysis_period,IF(SUM($C748:AG748)&gt;0,AF406+1,0),0)</f>
        <v>0</v>
      </c>
      <c r="AH406" s="161">
        <f>IF(AH$2&lt;=analysis_period,IF(SUM($C748:AH748)&gt;0,AG406+1,0),0)</f>
        <v>0</v>
      </c>
      <c r="AI406" s="161">
        <f>IF(AI$2&lt;=analysis_period,IF(SUM($C748:AI748)&gt;0,AH406+1,0),0)</f>
        <v>0</v>
      </c>
      <c r="AJ406" s="161">
        <f>IF(AJ$2&lt;=analysis_period,IF(SUM($C748:AJ748)&gt;0,AI406+1,0),0)</f>
        <v>0</v>
      </c>
      <c r="AK406" s="161">
        <f>IF(AK$2&lt;=analysis_period,IF(SUM($C748:AK748)&gt;0,AJ406+1,0),0)</f>
        <v>0</v>
      </c>
      <c r="AL406" s="161">
        <f>IF(AL$2&lt;=analysis_period,IF(SUM($C748:AL748)&gt;0,AK406+1,0),0)</f>
        <v>0</v>
      </c>
      <c r="AM406" s="161">
        <f>IF(AM$2&lt;=analysis_period,IF(SUM($C748:AM748)&gt;0,AL406+1,0),0)</f>
        <v>0</v>
      </c>
      <c r="AN406" s="161">
        <f>IF(AN$2&lt;=analysis_period,IF(SUM($C748:AN748)&gt;0,AM406+1,0),0)</f>
        <v>0</v>
      </c>
      <c r="AO406" s="161">
        <f>IF(AO$2&lt;=analysis_period,IF(SUM($C748:AO748)&gt;0,AN406+1,0),0)</f>
        <v>0</v>
      </c>
      <c r="AP406" s="161">
        <f>IF(AP$2&lt;=analysis_period,IF(SUM($C748:AP748)&gt;0,AO406+1,0),0)</f>
        <v>0</v>
      </c>
    </row>
    <row r="407" spans="1:42" x14ac:dyDescent="0.2">
      <c r="A407" s="4">
        <f t="shared" si="167"/>
        <v>7</v>
      </c>
      <c r="B407" s="4">
        <v>0</v>
      </c>
      <c r="C407" s="161">
        <f>IF(C$2&lt;=analysis_period,IF(SUM($C749:C749)&gt;0,B407+1,0),0)</f>
        <v>0</v>
      </c>
      <c r="D407" s="161">
        <f>IF(D$2&lt;=analysis_period,IF(SUM($C749:D749)&gt;0,C407+1,0),0)</f>
        <v>0</v>
      </c>
      <c r="E407" s="161">
        <f>IF(E$2&lt;=analysis_period,IF(SUM($C749:E749)&gt;0,D407+1,0),0)</f>
        <v>0</v>
      </c>
      <c r="F407" s="161">
        <f>IF(F$2&lt;=analysis_period,IF(SUM($C749:F749)&gt;0,E407+1,0),0)</f>
        <v>0</v>
      </c>
      <c r="G407" s="161">
        <f>IF(G$2&lt;=analysis_period,IF(SUM($C749:G749)&gt;0,F407+1,0),0)</f>
        <v>0</v>
      </c>
      <c r="H407" s="161">
        <f>IF(H$2&lt;=analysis_period,IF(SUM($C749:H749)&gt;0,G407+1,0),0)</f>
        <v>0</v>
      </c>
      <c r="I407" s="161">
        <f>IF(I$2&lt;=analysis_period,IF(SUM($C749:I749)&gt;0,H407+1,0),0)</f>
        <v>0</v>
      </c>
      <c r="J407" s="161">
        <f>IF(J$2&lt;=analysis_period,IF(SUM($C749:J749)&gt;0,I407+1,0),0)</f>
        <v>0</v>
      </c>
      <c r="K407" s="161">
        <f>IF(K$2&lt;=analysis_period,IF(SUM($C749:K749)&gt;0,J407+1,0),0)</f>
        <v>0</v>
      </c>
      <c r="L407" s="161">
        <f>IF(L$2&lt;=analysis_period,IF(SUM($C749:L749)&gt;0,K407+1,0),0)</f>
        <v>0</v>
      </c>
      <c r="M407" s="161">
        <f>IF(M$2&lt;=analysis_period,IF(SUM($C749:M749)&gt;0,L407+1,0),0)</f>
        <v>0</v>
      </c>
      <c r="N407" s="161">
        <f>IF(N$2&lt;=analysis_period,IF(SUM($C749:N749)&gt;0,M407+1,0),0)</f>
        <v>0</v>
      </c>
      <c r="O407" s="161">
        <f>IF(O$2&lt;=analysis_period,IF(SUM($C749:O749)&gt;0,N407+1,0),0)</f>
        <v>0</v>
      </c>
      <c r="P407" s="161">
        <f>IF(P$2&lt;=analysis_period,IF(SUM($C749:P749)&gt;0,O407+1,0),0)</f>
        <v>0</v>
      </c>
      <c r="Q407" s="161">
        <f>IF(Q$2&lt;=analysis_period,IF(SUM($C749:Q749)&gt;0,P407+1,0),0)</f>
        <v>0</v>
      </c>
      <c r="R407" s="161">
        <f>IF(R$2&lt;=analysis_period,IF(SUM($C749:R749)&gt;0,Q407+1,0),0)</f>
        <v>0</v>
      </c>
      <c r="S407" s="161">
        <f>IF(S$2&lt;=analysis_period,IF(SUM($C749:S749)&gt;0,R407+1,0),0)</f>
        <v>0</v>
      </c>
      <c r="T407" s="161">
        <f>IF(T$2&lt;=analysis_period,IF(SUM($C749:T749)&gt;0,S407+1,0),0)</f>
        <v>0</v>
      </c>
      <c r="U407" s="161">
        <f>IF(U$2&lt;=analysis_period,IF(SUM($C749:U749)&gt;0,T407+1,0),0)</f>
        <v>0</v>
      </c>
      <c r="V407" s="161">
        <f>IF(V$2&lt;=analysis_period,IF(SUM($C749:V749)&gt;0,U407+1,0),0)</f>
        <v>0</v>
      </c>
      <c r="W407" s="161">
        <f>IF(W$2&lt;=analysis_period,IF(SUM($C749:W749)&gt;0,V407+1,0),0)</f>
        <v>0</v>
      </c>
      <c r="X407" s="161">
        <f>IF(X$2&lt;=analysis_period,IF(SUM($C749:X749)&gt;0,W407+1,0),0)</f>
        <v>0</v>
      </c>
      <c r="Y407" s="161">
        <f>IF(Y$2&lt;=analysis_period,IF(SUM($C749:Y749)&gt;0,X407+1,0),0)</f>
        <v>0</v>
      </c>
      <c r="Z407" s="161">
        <f>IF(Z$2&lt;=analysis_period,IF(SUM($C749:Z749)&gt;0,Y407+1,0),0)</f>
        <v>0</v>
      </c>
      <c r="AA407" s="161">
        <f>IF(AA$2&lt;=analysis_period,IF(SUM($C749:AA749)&gt;0,Z407+1,0),0)</f>
        <v>0</v>
      </c>
      <c r="AB407" s="161">
        <f>IF(AB$2&lt;=analysis_period,IF(SUM($C749:AB749)&gt;0,AA407+1,0),0)</f>
        <v>0</v>
      </c>
      <c r="AC407" s="161">
        <f>IF(AC$2&lt;=analysis_period,IF(SUM($C749:AC749)&gt;0,AB407+1,0),0)</f>
        <v>0</v>
      </c>
      <c r="AD407" s="161">
        <f>IF(AD$2&lt;=analysis_period,IF(SUM($C749:AD749)&gt;0,AC407+1,0),0)</f>
        <v>0</v>
      </c>
      <c r="AE407" s="161">
        <f>IF(AE$2&lt;=analysis_period,IF(SUM($C749:AE749)&gt;0,AD407+1,0),0)</f>
        <v>0</v>
      </c>
      <c r="AF407" s="161">
        <f>IF(AF$2&lt;=analysis_period,IF(SUM($C749:AF749)&gt;0,AE407+1,0),0)</f>
        <v>0</v>
      </c>
      <c r="AG407" s="161">
        <f>IF(AG$2&lt;=analysis_period,IF(SUM($C749:AG749)&gt;0,AF407+1,0),0)</f>
        <v>0</v>
      </c>
      <c r="AH407" s="161">
        <f>IF(AH$2&lt;=analysis_period,IF(SUM($C749:AH749)&gt;0,AG407+1,0),0)</f>
        <v>0</v>
      </c>
      <c r="AI407" s="161">
        <f>IF(AI$2&lt;=analysis_period,IF(SUM($C749:AI749)&gt;0,AH407+1,0),0)</f>
        <v>0</v>
      </c>
      <c r="AJ407" s="161">
        <f>IF(AJ$2&lt;=analysis_period,IF(SUM($C749:AJ749)&gt;0,AI407+1,0),0)</f>
        <v>0</v>
      </c>
      <c r="AK407" s="161">
        <f>IF(AK$2&lt;=analysis_period,IF(SUM($C749:AK749)&gt;0,AJ407+1,0),0)</f>
        <v>0</v>
      </c>
      <c r="AL407" s="161">
        <f>IF(AL$2&lt;=analysis_period,IF(SUM($C749:AL749)&gt;0,AK407+1,0),0)</f>
        <v>0</v>
      </c>
      <c r="AM407" s="161">
        <f>IF(AM$2&lt;=analysis_period,IF(SUM($C749:AM749)&gt;0,AL407+1,0),0)</f>
        <v>0</v>
      </c>
      <c r="AN407" s="161">
        <f>IF(AN$2&lt;=analysis_period,IF(SUM($C749:AN749)&gt;0,AM407+1,0),0)</f>
        <v>0</v>
      </c>
      <c r="AO407" s="161">
        <f>IF(AO$2&lt;=analysis_period,IF(SUM($C749:AO749)&gt;0,AN407+1,0),0)</f>
        <v>0</v>
      </c>
      <c r="AP407" s="161">
        <f>IF(AP$2&lt;=analysis_period,IF(SUM($C749:AP749)&gt;0,AO407+1,0),0)</f>
        <v>0</v>
      </c>
    </row>
    <row r="408" spans="1:42" x14ac:dyDescent="0.2">
      <c r="A408" s="4">
        <f t="shared" si="167"/>
        <v>8</v>
      </c>
      <c r="B408" s="4">
        <v>0</v>
      </c>
      <c r="C408" s="161">
        <f>IF(C$2&lt;=analysis_period,IF(SUM($C750:C750)&gt;0,B408+1,0),0)</f>
        <v>0</v>
      </c>
      <c r="D408" s="161">
        <f>IF(D$2&lt;=analysis_period,IF(SUM($C750:D750)&gt;0,C408+1,0),0)</f>
        <v>0</v>
      </c>
      <c r="E408" s="161">
        <f>IF(E$2&lt;=analysis_period,IF(SUM($C750:E750)&gt;0,D408+1,0),0)</f>
        <v>0</v>
      </c>
      <c r="F408" s="161">
        <f>IF(F$2&lt;=analysis_period,IF(SUM($C750:F750)&gt;0,E408+1,0),0)</f>
        <v>0</v>
      </c>
      <c r="G408" s="161">
        <f>IF(G$2&lt;=analysis_period,IF(SUM($C750:G750)&gt;0,F408+1,0),0)</f>
        <v>0</v>
      </c>
      <c r="H408" s="161">
        <f>IF(H$2&lt;=analysis_period,IF(SUM($C750:H750)&gt;0,G408+1,0),0)</f>
        <v>0</v>
      </c>
      <c r="I408" s="161">
        <f>IF(I$2&lt;=analysis_period,IF(SUM($C750:I750)&gt;0,H408+1,0),0)</f>
        <v>0</v>
      </c>
      <c r="J408" s="161">
        <f>IF(J$2&lt;=analysis_period,IF(SUM($C750:J750)&gt;0,I408+1,0),0)</f>
        <v>0</v>
      </c>
      <c r="K408" s="161">
        <f>IF(K$2&lt;=analysis_period,IF(SUM($C750:K750)&gt;0,J408+1,0),0)</f>
        <v>0</v>
      </c>
      <c r="L408" s="161">
        <f>IF(L$2&lt;=analysis_period,IF(SUM($C750:L750)&gt;0,K408+1,0),0)</f>
        <v>0</v>
      </c>
      <c r="M408" s="161">
        <f>IF(M$2&lt;=analysis_period,IF(SUM($C750:M750)&gt;0,L408+1,0),0)</f>
        <v>0</v>
      </c>
      <c r="N408" s="161">
        <f>IF(N$2&lt;=analysis_period,IF(SUM($C750:N750)&gt;0,M408+1,0),0)</f>
        <v>0</v>
      </c>
      <c r="O408" s="161">
        <f>IF(O$2&lt;=analysis_period,IF(SUM($C750:O750)&gt;0,N408+1,0),0)</f>
        <v>0</v>
      </c>
      <c r="P408" s="161">
        <f>IF(P$2&lt;=analysis_period,IF(SUM($C750:P750)&gt;0,O408+1,0),0)</f>
        <v>0</v>
      </c>
      <c r="Q408" s="161">
        <f>IF(Q$2&lt;=analysis_period,IF(SUM($C750:Q750)&gt;0,P408+1,0),0)</f>
        <v>0</v>
      </c>
      <c r="R408" s="161">
        <f>IF(R$2&lt;=analysis_period,IF(SUM($C750:R750)&gt;0,Q408+1,0),0)</f>
        <v>0</v>
      </c>
      <c r="S408" s="161">
        <f>IF(S$2&lt;=analysis_period,IF(SUM($C750:S750)&gt;0,R408+1,0),0)</f>
        <v>0</v>
      </c>
      <c r="T408" s="161">
        <f>IF(T$2&lt;=analysis_period,IF(SUM($C750:T750)&gt;0,S408+1,0),0)</f>
        <v>0</v>
      </c>
      <c r="U408" s="161">
        <f>IF(U$2&lt;=analysis_period,IF(SUM($C750:U750)&gt;0,T408+1,0),0)</f>
        <v>0</v>
      </c>
      <c r="V408" s="161">
        <f>IF(V$2&lt;=analysis_period,IF(SUM($C750:V750)&gt;0,U408+1,0),0)</f>
        <v>0</v>
      </c>
      <c r="W408" s="161">
        <f>IF(W$2&lt;=analysis_period,IF(SUM($C750:W750)&gt;0,V408+1,0),0)</f>
        <v>0</v>
      </c>
      <c r="X408" s="161">
        <f>IF(X$2&lt;=analysis_period,IF(SUM($C750:X750)&gt;0,W408+1,0),0)</f>
        <v>0</v>
      </c>
      <c r="Y408" s="161">
        <f>IF(Y$2&lt;=analysis_period,IF(SUM($C750:Y750)&gt;0,X408+1,0),0)</f>
        <v>0</v>
      </c>
      <c r="Z408" s="161">
        <f>IF(Z$2&lt;=analysis_period,IF(SUM($C750:Z750)&gt;0,Y408+1,0),0)</f>
        <v>0</v>
      </c>
      <c r="AA408" s="161">
        <f>IF(AA$2&lt;=analysis_period,IF(SUM($C750:AA750)&gt;0,Z408+1,0),0)</f>
        <v>0</v>
      </c>
      <c r="AB408" s="161">
        <f>IF(AB$2&lt;=analysis_period,IF(SUM($C750:AB750)&gt;0,AA408+1,0),0)</f>
        <v>0</v>
      </c>
      <c r="AC408" s="161">
        <f>IF(AC$2&lt;=analysis_period,IF(SUM($C750:AC750)&gt;0,AB408+1,0),0)</f>
        <v>0</v>
      </c>
      <c r="AD408" s="161">
        <f>IF(AD$2&lt;=analysis_period,IF(SUM($C750:AD750)&gt;0,AC408+1,0),0)</f>
        <v>0</v>
      </c>
      <c r="AE408" s="161">
        <f>IF(AE$2&lt;=analysis_period,IF(SUM($C750:AE750)&gt;0,AD408+1,0),0)</f>
        <v>0</v>
      </c>
      <c r="AF408" s="161">
        <f>IF(AF$2&lt;=analysis_period,IF(SUM($C750:AF750)&gt;0,AE408+1,0),0)</f>
        <v>0</v>
      </c>
      <c r="AG408" s="161">
        <f>IF(AG$2&lt;=analysis_period,IF(SUM($C750:AG750)&gt;0,AF408+1,0),0)</f>
        <v>0</v>
      </c>
      <c r="AH408" s="161">
        <f>IF(AH$2&lt;=analysis_period,IF(SUM($C750:AH750)&gt;0,AG408+1,0),0)</f>
        <v>0</v>
      </c>
      <c r="AI408" s="161">
        <f>IF(AI$2&lt;=analysis_period,IF(SUM($C750:AI750)&gt;0,AH408+1,0),0)</f>
        <v>0</v>
      </c>
      <c r="AJ408" s="161">
        <f>IF(AJ$2&lt;=analysis_period,IF(SUM($C750:AJ750)&gt;0,AI408+1,0),0)</f>
        <v>0</v>
      </c>
      <c r="AK408" s="161">
        <f>IF(AK$2&lt;=analysis_period,IF(SUM($C750:AK750)&gt;0,AJ408+1,0),0)</f>
        <v>0</v>
      </c>
      <c r="AL408" s="161">
        <f>IF(AL$2&lt;=analysis_period,IF(SUM($C750:AL750)&gt;0,AK408+1,0),0)</f>
        <v>0</v>
      </c>
      <c r="AM408" s="161">
        <f>IF(AM$2&lt;=analysis_period,IF(SUM($C750:AM750)&gt;0,AL408+1,0),0)</f>
        <v>0</v>
      </c>
      <c r="AN408" s="161">
        <f>IF(AN$2&lt;=analysis_period,IF(SUM($C750:AN750)&gt;0,AM408+1,0),0)</f>
        <v>0</v>
      </c>
      <c r="AO408" s="161">
        <f>IF(AO$2&lt;=analysis_period,IF(SUM($C750:AO750)&gt;0,AN408+1,0),0)</f>
        <v>0</v>
      </c>
      <c r="AP408" s="161">
        <f>IF(AP$2&lt;=analysis_period,IF(SUM($C750:AP750)&gt;0,AO408+1,0),0)</f>
        <v>0</v>
      </c>
    </row>
    <row r="409" spans="1:42" x14ac:dyDescent="0.2">
      <c r="A409" s="4">
        <f>A408+1</f>
        <v>9</v>
      </c>
      <c r="B409" s="4">
        <v>0</v>
      </c>
      <c r="C409" s="161">
        <f>IF(C$2&lt;=analysis_period,IF(SUM($C751:C751)&gt;0,B409+1,0),0)</f>
        <v>0</v>
      </c>
      <c r="D409" s="161">
        <f>IF(D$2&lt;=analysis_period,IF(SUM($C751:D751)&gt;0,C409+1,0),0)</f>
        <v>0</v>
      </c>
      <c r="E409" s="161">
        <f>IF(E$2&lt;=analysis_period,IF(SUM($C751:E751)&gt;0,D409+1,0),0)</f>
        <v>0</v>
      </c>
      <c r="F409" s="161">
        <f>IF(F$2&lt;=analysis_period,IF(SUM($C751:F751)&gt;0,E409+1,0),0)</f>
        <v>0</v>
      </c>
      <c r="G409" s="161">
        <f>IF(G$2&lt;=analysis_period,IF(SUM($C751:G751)&gt;0,F409+1,0),0)</f>
        <v>0</v>
      </c>
      <c r="H409" s="161">
        <f>IF(H$2&lt;=analysis_period,IF(SUM($C751:H751)&gt;0,G409+1,0),0)</f>
        <v>0</v>
      </c>
      <c r="I409" s="161">
        <f>IF(I$2&lt;=analysis_period,IF(SUM($C751:I751)&gt;0,H409+1,0),0)</f>
        <v>0</v>
      </c>
      <c r="J409" s="161">
        <f>IF(J$2&lt;=analysis_period,IF(SUM($C751:J751)&gt;0,I409+1,0),0)</f>
        <v>0</v>
      </c>
      <c r="K409" s="161">
        <f>IF(K$2&lt;=analysis_period,IF(SUM($C751:K751)&gt;0,J409+1,0),0)</f>
        <v>0</v>
      </c>
      <c r="L409" s="161">
        <f>IF(L$2&lt;=analysis_period,IF(SUM($C751:L751)&gt;0,K409+1,0),0)</f>
        <v>0</v>
      </c>
      <c r="M409" s="161">
        <f>IF(M$2&lt;=analysis_period,IF(SUM($C751:M751)&gt;0,L409+1,0),0)</f>
        <v>0</v>
      </c>
      <c r="N409" s="161">
        <f>IF(N$2&lt;=analysis_period,IF(SUM($C751:N751)&gt;0,M409+1,0),0)</f>
        <v>0</v>
      </c>
      <c r="O409" s="161">
        <f>IF(O$2&lt;=analysis_period,IF(SUM($C751:O751)&gt;0,N409+1,0),0)</f>
        <v>0</v>
      </c>
      <c r="P409" s="161">
        <f>IF(P$2&lt;=analysis_period,IF(SUM($C751:P751)&gt;0,O409+1,0),0)</f>
        <v>0</v>
      </c>
      <c r="Q409" s="161">
        <f>IF(Q$2&lt;=analysis_period,IF(SUM($C751:Q751)&gt;0,P409+1,0),0)</f>
        <v>0</v>
      </c>
      <c r="R409" s="161">
        <f>IF(R$2&lt;=analysis_period,IF(SUM($C751:R751)&gt;0,Q409+1,0),0)</f>
        <v>0</v>
      </c>
      <c r="S409" s="161">
        <f>IF(S$2&lt;=analysis_period,IF(SUM($C751:S751)&gt;0,R409+1,0),0)</f>
        <v>0</v>
      </c>
      <c r="T409" s="161">
        <f>IF(T$2&lt;=analysis_period,IF(SUM($C751:T751)&gt;0,S409+1,0),0)</f>
        <v>0</v>
      </c>
      <c r="U409" s="161">
        <f>IF(U$2&lt;=analysis_period,IF(SUM($C751:U751)&gt;0,T409+1,0),0)</f>
        <v>0</v>
      </c>
      <c r="V409" s="161">
        <f>IF(V$2&lt;=analysis_period,IF(SUM($C751:V751)&gt;0,U409+1,0),0)</f>
        <v>0</v>
      </c>
      <c r="W409" s="161">
        <f>IF(W$2&lt;=analysis_period,IF(SUM($C751:W751)&gt;0,V409+1,0),0)</f>
        <v>0</v>
      </c>
      <c r="X409" s="161">
        <f>IF(X$2&lt;=analysis_period,IF(SUM($C751:X751)&gt;0,W409+1,0),0)</f>
        <v>0</v>
      </c>
      <c r="Y409" s="161">
        <f>IF(Y$2&lt;=analysis_period,IF(SUM($C751:Y751)&gt;0,X409+1,0),0)</f>
        <v>0</v>
      </c>
      <c r="Z409" s="161">
        <f>IF(Z$2&lt;=analysis_period,IF(SUM($C751:Z751)&gt;0,Y409+1,0),0)</f>
        <v>0</v>
      </c>
      <c r="AA409" s="161">
        <f>IF(AA$2&lt;=analysis_period,IF(SUM($C751:AA751)&gt;0,Z409+1,0),0)</f>
        <v>0</v>
      </c>
      <c r="AB409" s="161">
        <f>IF(AB$2&lt;=analysis_period,IF(SUM($C751:AB751)&gt;0,AA409+1,0),0)</f>
        <v>0</v>
      </c>
      <c r="AC409" s="161">
        <f>IF(AC$2&lt;=analysis_period,IF(SUM($C751:AC751)&gt;0,AB409+1,0),0)</f>
        <v>0</v>
      </c>
      <c r="AD409" s="161">
        <f>IF(AD$2&lt;=analysis_period,IF(SUM($C751:AD751)&gt;0,AC409+1,0),0)</f>
        <v>0</v>
      </c>
      <c r="AE409" s="161">
        <f>IF(AE$2&lt;=analysis_period,IF(SUM($C751:AE751)&gt;0,AD409+1,0),0)</f>
        <v>0</v>
      </c>
      <c r="AF409" s="161">
        <f>IF(AF$2&lt;=analysis_period,IF(SUM($C751:AF751)&gt;0,AE409+1,0),0)</f>
        <v>0</v>
      </c>
      <c r="AG409" s="161">
        <f>IF(AG$2&lt;=analysis_period,IF(SUM($C751:AG751)&gt;0,AF409+1,0),0)</f>
        <v>0</v>
      </c>
      <c r="AH409" s="161">
        <f>IF(AH$2&lt;=analysis_period,IF(SUM($C751:AH751)&gt;0,AG409+1,0),0)</f>
        <v>0</v>
      </c>
      <c r="AI409" s="161">
        <f>IF(AI$2&lt;=analysis_period,IF(SUM($C751:AI751)&gt;0,AH409+1,0),0)</f>
        <v>0</v>
      </c>
      <c r="AJ409" s="161">
        <f>IF(AJ$2&lt;=analysis_period,IF(SUM($C751:AJ751)&gt;0,AI409+1,0),0)</f>
        <v>0</v>
      </c>
      <c r="AK409" s="161">
        <f>IF(AK$2&lt;=analysis_period,IF(SUM($C751:AK751)&gt;0,AJ409+1,0),0)</f>
        <v>0</v>
      </c>
      <c r="AL409" s="161">
        <f>IF(AL$2&lt;=analysis_period,IF(SUM($C751:AL751)&gt;0,AK409+1,0),0)</f>
        <v>0</v>
      </c>
      <c r="AM409" s="161">
        <f>IF(AM$2&lt;=analysis_period,IF(SUM($C751:AM751)&gt;0,AL409+1,0),0)</f>
        <v>0</v>
      </c>
      <c r="AN409" s="161">
        <f>IF(AN$2&lt;=analysis_period,IF(SUM($C751:AN751)&gt;0,AM409+1,0),0)</f>
        <v>0</v>
      </c>
      <c r="AO409" s="161">
        <f>IF(AO$2&lt;=analysis_period,IF(SUM($C751:AO751)&gt;0,AN409+1,0),0)</f>
        <v>0</v>
      </c>
      <c r="AP409" s="161">
        <f>IF(AP$2&lt;=analysis_period,IF(SUM($C751:AP751)&gt;0,AO409+1,0),0)</f>
        <v>0</v>
      </c>
    </row>
    <row r="410" spans="1:42" x14ac:dyDescent="0.2">
      <c r="A410" s="4">
        <f t="shared" si="167"/>
        <v>10</v>
      </c>
      <c r="B410" s="4">
        <v>0</v>
      </c>
      <c r="C410" s="161">
        <f>IF(C$2&lt;=analysis_period,IF(SUM($C752:C752)&gt;0,B410+1,0),0)</f>
        <v>0</v>
      </c>
      <c r="D410" s="161">
        <f>IF(D$2&lt;=analysis_period,IF(SUM($C752:D752)&gt;0,C410+1,0),0)</f>
        <v>0</v>
      </c>
      <c r="E410" s="161">
        <f>IF(E$2&lt;=analysis_period,IF(SUM($C752:E752)&gt;0,D410+1,0),0)</f>
        <v>0</v>
      </c>
      <c r="F410" s="161">
        <f>IF(F$2&lt;=analysis_period,IF(SUM($C752:F752)&gt;0,E410+1,0),0)</f>
        <v>0</v>
      </c>
      <c r="G410" s="161">
        <f>IF(G$2&lt;=analysis_period,IF(SUM($C752:G752)&gt;0,F410+1,0),0)</f>
        <v>0</v>
      </c>
      <c r="H410" s="161">
        <f>IF(H$2&lt;=analysis_period,IF(SUM($C752:H752)&gt;0,G410+1,0),0)</f>
        <v>0</v>
      </c>
      <c r="I410" s="161">
        <f>IF(I$2&lt;=analysis_period,IF(SUM($C752:I752)&gt;0,H410+1,0),0)</f>
        <v>0</v>
      </c>
      <c r="J410" s="161">
        <f>IF(J$2&lt;=analysis_period,IF(SUM($C752:J752)&gt;0,I410+1,0),0)</f>
        <v>0</v>
      </c>
      <c r="K410" s="161">
        <f>IF(K$2&lt;=analysis_period,IF(SUM($C752:K752)&gt;0,J410+1,0),0)</f>
        <v>0</v>
      </c>
      <c r="L410" s="161">
        <f>IF(L$2&lt;=analysis_period,IF(SUM($C752:L752)&gt;0,K410+1,0),0)</f>
        <v>0</v>
      </c>
      <c r="M410" s="161">
        <f>IF(M$2&lt;=analysis_period,IF(SUM($C752:M752)&gt;0,L410+1,0),0)</f>
        <v>0</v>
      </c>
      <c r="N410" s="161">
        <f>IF(N$2&lt;=analysis_period,IF(SUM($C752:N752)&gt;0,M410+1,0),0)</f>
        <v>0</v>
      </c>
      <c r="O410" s="161">
        <f>IF(O$2&lt;=analysis_period,IF(SUM($C752:O752)&gt;0,N410+1,0),0)</f>
        <v>0</v>
      </c>
      <c r="P410" s="161">
        <f>IF(P$2&lt;=analysis_period,IF(SUM($C752:P752)&gt;0,O410+1,0),0)</f>
        <v>0</v>
      </c>
      <c r="Q410" s="161">
        <f>IF(Q$2&lt;=analysis_period,IF(SUM($C752:Q752)&gt;0,P410+1,0),0)</f>
        <v>0</v>
      </c>
      <c r="R410" s="161">
        <f>IF(R$2&lt;=analysis_period,IF(SUM($C752:R752)&gt;0,Q410+1,0),0)</f>
        <v>0</v>
      </c>
      <c r="S410" s="161">
        <f>IF(S$2&lt;=analysis_period,IF(SUM($C752:S752)&gt;0,R410+1,0),0)</f>
        <v>0</v>
      </c>
      <c r="T410" s="161">
        <f>IF(T$2&lt;=analysis_period,IF(SUM($C752:T752)&gt;0,S410+1,0),0)</f>
        <v>0</v>
      </c>
      <c r="U410" s="161">
        <f>IF(U$2&lt;=analysis_period,IF(SUM($C752:U752)&gt;0,T410+1,0),0)</f>
        <v>0</v>
      </c>
      <c r="V410" s="161">
        <f>IF(V$2&lt;=analysis_period,IF(SUM($C752:V752)&gt;0,U410+1,0),0)</f>
        <v>0</v>
      </c>
      <c r="W410" s="161">
        <f>IF(W$2&lt;=analysis_period,IF(SUM($C752:W752)&gt;0,V410+1,0),0)</f>
        <v>0</v>
      </c>
      <c r="X410" s="161">
        <f>IF(X$2&lt;=analysis_period,IF(SUM($C752:X752)&gt;0,W410+1,0),0)</f>
        <v>0</v>
      </c>
      <c r="Y410" s="161">
        <f>IF(Y$2&lt;=analysis_period,IF(SUM($C752:Y752)&gt;0,X410+1,0),0)</f>
        <v>0</v>
      </c>
      <c r="Z410" s="161">
        <f>IF(Z$2&lt;=analysis_period,IF(SUM($C752:Z752)&gt;0,Y410+1,0),0)</f>
        <v>0</v>
      </c>
      <c r="AA410" s="161">
        <f>IF(AA$2&lt;=analysis_period,IF(SUM($C752:AA752)&gt;0,Z410+1,0),0)</f>
        <v>0</v>
      </c>
      <c r="AB410" s="161">
        <f>IF(AB$2&lt;=analysis_period,IF(SUM($C752:AB752)&gt;0,AA410+1,0),0)</f>
        <v>0</v>
      </c>
      <c r="AC410" s="161">
        <f>IF(AC$2&lt;=analysis_period,IF(SUM($C752:AC752)&gt;0,AB410+1,0),0)</f>
        <v>0</v>
      </c>
      <c r="AD410" s="161">
        <f>IF(AD$2&lt;=analysis_period,IF(SUM($C752:AD752)&gt;0,AC410+1,0),0)</f>
        <v>0</v>
      </c>
      <c r="AE410" s="161">
        <f>IF(AE$2&lt;=analysis_period,IF(SUM($C752:AE752)&gt;0,AD410+1,0),0)</f>
        <v>0</v>
      </c>
      <c r="AF410" s="161">
        <f>IF(AF$2&lt;=analysis_period,IF(SUM($C752:AF752)&gt;0,AE410+1,0),0)</f>
        <v>0</v>
      </c>
      <c r="AG410" s="161">
        <f>IF(AG$2&lt;=analysis_period,IF(SUM($C752:AG752)&gt;0,AF410+1,0),0)</f>
        <v>0</v>
      </c>
      <c r="AH410" s="161">
        <f>IF(AH$2&lt;=analysis_period,IF(SUM($C752:AH752)&gt;0,AG410+1,0),0)</f>
        <v>0</v>
      </c>
      <c r="AI410" s="161">
        <f>IF(AI$2&lt;=analysis_period,IF(SUM($C752:AI752)&gt;0,AH410+1,0),0)</f>
        <v>0</v>
      </c>
      <c r="AJ410" s="161">
        <f>IF(AJ$2&lt;=analysis_period,IF(SUM($C752:AJ752)&gt;0,AI410+1,0),0)</f>
        <v>0</v>
      </c>
      <c r="AK410" s="161">
        <f>IF(AK$2&lt;=analysis_period,IF(SUM($C752:AK752)&gt;0,AJ410+1,0),0)</f>
        <v>0</v>
      </c>
      <c r="AL410" s="161">
        <f>IF(AL$2&lt;=analysis_period,IF(SUM($C752:AL752)&gt;0,AK410+1,0),0)</f>
        <v>0</v>
      </c>
      <c r="AM410" s="161">
        <f>IF(AM$2&lt;=analysis_period,IF(SUM($C752:AM752)&gt;0,AL410+1,0),0)</f>
        <v>0</v>
      </c>
      <c r="AN410" s="161">
        <f>IF(AN$2&lt;=analysis_period,IF(SUM($C752:AN752)&gt;0,AM410+1,0),0)</f>
        <v>0</v>
      </c>
      <c r="AO410" s="161">
        <f>IF(AO$2&lt;=analysis_period,IF(SUM($C752:AO752)&gt;0,AN410+1,0),0)</f>
        <v>0</v>
      </c>
      <c r="AP410" s="161">
        <f>IF(AP$2&lt;=analysis_period,IF(SUM($C752:AP752)&gt;0,AO410+1,0),0)</f>
        <v>0</v>
      </c>
    </row>
    <row r="411" spans="1:42" x14ac:dyDescent="0.2">
      <c r="A411" s="21"/>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5"/>
    </row>
    <row r="412" spans="1:42" x14ac:dyDescent="0.2">
      <c r="A412" s="21" t="s">
        <v>80</v>
      </c>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row>
    <row r="413" spans="1:42" x14ac:dyDescent="0.2">
      <c r="A413" s="4">
        <v>1</v>
      </c>
      <c r="B413" s="179">
        <f t="shared" ref="B413:B422" si="168">SUM(C413:AP413)</f>
        <v>0</v>
      </c>
      <c r="C413" s="181">
        <f t="shared" ref="C413:AP413" si="169">LOOKUP(C401,$B$371:$AP$371,$B$372:$AP$372)/100*$B743</f>
        <v>0</v>
      </c>
      <c r="D413" s="181">
        <f t="shared" si="169"/>
        <v>0</v>
      </c>
      <c r="E413" s="181">
        <f t="shared" si="169"/>
        <v>0</v>
      </c>
      <c r="F413" s="181">
        <f t="shared" si="169"/>
        <v>0</v>
      </c>
      <c r="G413" s="181">
        <f t="shared" si="169"/>
        <v>0</v>
      </c>
      <c r="H413" s="181">
        <f t="shared" si="169"/>
        <v>0</v>
      </c>
      <c r="I413" s="181">
        <f t="shared" si="169"/>
        <v>0</v>
      </c>
      <c r="J413" s="181">
        <f t="shared" si="169"/>
        <v>0</v>
      </c>
      <c r="K413" s="181">
        <f t="shared" si="169"/>
        <v>0</v>
      </c>
      <c r="L413" s="181">
        <f t="shared" si="169"/>
        <v>0</v>
      </c>
      <c r="M413" s="181">
        <f t="shared" si="169"/>
        <v>0</v>
      </c>
      <c r="N413" s="181">
        <f t="shared" si="169"/>
        <v>0</v>
      </c>
      <c r="O413" s="181">
        <f t="shared" si="169"/>
        <v>0</v>
      </c>
      <c r="P413" s="181">
        <f t="shared" si="169"/>
        <v>0</v>
      </c>
      <c r="Q413" s="181">
        <f t="shared" si="169"/>
        <v>0</v>
      </c>
      <c r="R413" s="181">
        <f t="shared" si="169"/>
        <v>0</v>
      </c>
      <c r="S413" s="181">
        <f t="shared" si="169"/>
        <v>0</v>
      </c>
      <c r="T413" s="181">
        <f t="shared" si="169"/>
        <v>0</v>
      </c>
      <c r="U413" s="181">
        <f t="shared" si="169"/>
        <v>0</v>
      </c>
      <c r="V413" s="181">
        <f t="shared" si="169"/>
        <v>0</v>
      </c>
      <c r="W413" s="181">
        <f t="shared" si="169"/>
        <v>0</v>
      </c>
      <c r="X413" s="181">
        <f t="shared" si="169"/>
        <v>0</v>
      </c>
      <c r="Y413" s="181">
        <f t="shared" si="169"/>
        <v>0</v>
      </c>
      <c r="Z413" s="181">
        <f t="shared" si="169"/>
        <v>0</v>
      </c>
      <c r="AA413" s="181">
        <f t="shared" si="169"/>
        <v>0</v>
      </c>
      <c r="AB413" s="181">
        <f t="shared" si="169"/>
        <v>0</v>
      </c>
      <c r="AC413" s="181">
        <f t="shared" si="169"/>
        <v>0</v>
      </c>
      <c r="AD413" s="181">
        <f t="shared" si="169"/>
        <v>0</v>
      </c>
      <c r="AE413" s="181">
        <f t="shared" si="169"/>
        <v>0</v>
      </c>
      <c r="AF413" s="181">
        <f t="shared" si="169"/>
        <v>0</v>
      </c>
      <c r="AG413" s="181">
        <f t="shared" si="169"/>
        <v>0</v>
      </c>
      <c r="AH413" s="181">
        <f t="shared" si="169"/>
        <v>0</v>
      </c>
      <c r="AI413" s="181">
        <f t="shared" si="169"/>
        <v>0</v>
      </c>
      <c r="AJ413" s="181">
        <f t="shared" si="169"/>
        <v>0</v>
      </c>
      <c r="AK413" s="181">
        <f t="shared" si="169"/>
        <v>0</v>
      </c>
      <c r="AL413" s="181">
        <f t="shared" si="169"/>
        <v>0</v>
      </c>
      <c r="AM413" s="181">
        <f t="shared" si="169"/>
        <v>0</v>
      </c>
      <c r="AN413" s="181">
        <f t="shared" si="169"/>
        <v>0</v>
      </c>
      <c r="AO413" s="181">
        <f t="shared" si="169"/>
        <v>0</v>
      </c>
      <c r="AP413" s="181">
        <f t="shared" si="169"/>
        <v>0</v>
      </c>
    </row>
    <row r="414" spans="1:42" x14ac:dyDescent="0.2">
      <c r="A414" s="4">
        <f>A413+1</f>
        <v>2</v>
      </c>
      <c r="B414" s="179">
        <f t="shared" si="168"/>
        <v>0</v>
      </c>
      <c r="C414" s="181">
        <f t="shared" ref="C414:AP414" si="170">LOOKUP(C402,$B$371:$AP$371,$B$372:$AP$372)/100*$B744</f>
        <v>0</v>
      </c>
      <c r="D414" s="181">
        <f t="shared" si="170"/>
        <v>0</v>
      </c>
      <c r="E414" s="181">
        <f t="shared" si="170"/>
        <v>0</v>
      </c>
      <c r="F414" s="181">
        <f t="shared" si="170"/>
        <v>0</v>
      </c>
      <c r="G414" s="181">
        <f t="shared" si="170"/>
        <v>0</v>
      </c>
      <c r="H414" s="181">
        <f t="shared" si="170"/>
        <v>0</v>
      </c>
      <c r="I414" s="181">
        <f t="shared" si="170"/>
        <v>0</v>
      </c>
      <c r="J414" s="181">
        <f t="shared" si="170"/>
        <v>0</v>
      </c>
      <c r="K414" s="181">
        <f t="shared" si="170"/>
        <v>0</v>
      </c>
      <c r="L414" s="181">
        <f t="shared" si="170"/>
        <v>0</v>
      </c>
      <c r="M414" s="181">
        <f t="shared" si="170"/>
        <v>0</v>
      </c>
      <c r="N414" s="181">
        <f t="shared" si="170"/>
        <v>0</v>
      </c>
      <c r="O414" s="181">
        <f t="shared" si="170"/>
        <v>0</v>
      </c>
      <c r="P414" s="181">
        <f t="shared" si="170"/>
        <v>0</v>
      </c>
      <c r="Q414" s="181">
        <f t="shared" si="170"/>
        <v>0</v>
      </c>
      <c r="R414" s="181">
        <f t="shared" si="170"/>
        <v>0</v>
      </c>
      <c r="S414" s="181">
        <f t="shared" si="170"/>
        <v>0</v>
      </c>
      <c r="T414" s="181">
        <f t="shared" si="170"/>
        <v>0</v>
      </c>
      <c r="U414" s="181">
        <f t="shared" si="170"/>
        <v>0</v>
      </c>
      <c r="V414" s="181">
        <f t="shared" si="170"/>
        <v>0</v>
      </c>
      <c r="W414" s="181">
        <f t="shared" si="170"/>
        <v>0</v>
      </c>
      <c r="X414" s="181">
        <f t="shared" si="170"/>
        <v>0</v>
      </c>
      <c r="Y414" s="181">
        <f t="shared" si="170"/>
        <v>0</v>
      </c>
      <c r="Z414" s="181">
        <f t="shared" si="170"/>
        <v>0</v>
      </c>
      <c r="AA414" s="181">
        <f t="shared" si="170"/>
        <v>0</v>
      </c>
      <c r="AB414" s="181">
        <f t="shared" si="170"/>
        <v>0</v>
      </c>
      <c r="AC414" s="181">
        <f t="shared" si="170"/>
        <v>0</v>
      </c>
      <c r="AD414" s="181">
        <f t="shared" si="170"/>
        <v>0</v>
      </c>
      <c r="AE414" s="181">
        <f t="shared" si="170"/>
        <v>0</v>
      </c>
      <c r="AF414" s="181">
        <f t="shared" si="170"/>
        <v>0</v>
      </c>
      <c r="AG414" s="181">
        <f t="shared" si="170"/>
        <v>0</v>
      </c>
      <c r="AH414" s="181">
        <f t="shared" si="170"/>
        <v>0</v>
      </c>
      <c r="AI414" s="181">
        <f t="shared" si="170"/>
        <v>0</v>
      </c>
      <c r="AJ414" s="181">
        <f t="shared" si="170"/>
        <v>0</v>
      </c>
      <c r="AK414" s="181">
        <f t="shared" si="170"/>
        <v>0</v>
      </c>
      <c r="AL414" s="181">
        <f t="shared" si="170"/>
        <v>0</v>
      </c>
      <c r="AM414" s="181">
        <f t="shared" si="170"/>
        <v>0</v>
      </c>
      <c r="AN414" s="181">
        <f t="shared" si="170"/>
        <v>0</v>
      </c>
      <c r="AO414" s="181">
        <f t="shared" si="170"/>
        <v>0</v>
      </c>
      <c r="AP414" s="181">
        <f t="shared" si="170"/>
        <v>0</v>
      </c>
    </row>
    <row r="415" spans="1:42" x14ac:dyDescent="0.2">
      <c r="A415" s="4">
        <f t="shared" ref="A415:A422" si="171">A414+1</f>
        <v>3</v>
      </c>
      <c r="B415" s="179">
        <f t="shared" si="168"/>
        <v>0</v>
      </c>
      <c r="C415" s="181">
        <f t="shared" ref="C415:AP415" si="172">LOOKUP(C403,$B$371:$AP$371,$B$372:$AP$372)/100*$B745</f>
        <v>0</v>
      </c>
      <c r="D415" s="181">
        <f t="shared" si="172"/>
        <v>0</v>
      </c>
      <c r="E415" s="181">
        <f t="shared" si="172"/>
        <v>0</v>
      </c>
      <c r="F415" s="181">
        <f t="shared" si="172"/>
        <v>0</v>
      </c>
      <c r="G415" s="181">
        <f t="shared" si="172"/>
        <v>0</v>
      </c>
      <c r="H415" s="181">
        <f t="shared" si="172"/>
        <v>0</v>
      </c>
      <c r="I415" s="181">
        <f t="shared" si="172"/>
        <v>0</v>
      </c>
      <c r="J415" s="181">
        <f t="shared" si="172"/>
        <v>0</v>
      </c>
      <c r="K415" s="181">
        <f t="shared" si="172"/>
        <v>0</v>
      </c>
      <c r="L415" s="181">
        <f t="shared" si="172"/>
        <v>0</v>
      </c>
      <c r="M415" s="181">
        <f t="shared" si="172"/>
        <v>0</v>
      </c>
      <c r="N415" s="181">
        <f t="shared" si="172"/>
        <v>0</v>
      </c>
      <c r="O415" s="181">
        <f t="shared" si="172"/>
        <v>0</v>
      </c>
      <c r="P415" s="181">
        <f t="shared" si="172"/>
        <v>0</v>
      </c>
      <c r="Q415" s="181">
        <f t="shared" si="172"/>
        <v>0</v>
      </c>
      <c r="R415" s="181">
        <f t="shared" si="172"/>
        <v>0</v>
      </c>
      <c r="S415" s="181">
        <f t="shared" si="172"/>
        <v>0</v>
      </c>
      <c r="T415" s="181">
        <f t="shared" si="172"/>
        <v>0</v>
      </c>
      <c r="U415" s="181">
        <f t="shared" si="172"/>
        <v>0</v>
      </c>
      <c r="V415" s="181">
        <f t="shared" si="172"/>
        <v>0</v>
      </c>
      <c r="W415" s="181">
        <f t="shared" si="172"/>
        <v>0</v>
      </c>
      <c r="X415" s="181">
        <f t="shared" si="172"/>
        <v>0</v>
      </c>
      <c r="Y415" s="181">
        <f t="shared" si="172"/>
        <v>0</v>
      </c>
      <c r="Z415" s="181">
        <f t="shared" si="172"/>
        <v>0</v>
      </c>
      <c r="AA415" s="181">
        <f t="shared" si="172"/>
        <v>0</v>
      </c>
      <c r="AB415" s="181">
        <f t="shared" si="172"/>
        <v>0</v>
      </c>
      <c r="AC415" s="181">
        <f t="shared" si="172"/>
        <v>0</v>
      </c>
      <c r="AD415" s="181">
        <f t="shared" si="172"/>
        <v>0</v>
      </c>
      <c r="AE415" s="181">
        <f t="shared" si="172"/>
        <v>0</v>
      </c>
      <c r="AF415" s="181">
        <f t="shared" si="172"/>
        <v>0</v>
      </c>
      <c r="AG415" s="181">
        <f t="shared" si="172"/>
        <v>0</v>
      </c>
      <c r="AH415" s="181">
        <f t="shared" si="172"/>
        <v>0</v>
      </c>
      <c r="AI415" s="181">
        <f t="shared" si="172"/>
        <v>0</v>
      </c>
      <c r="AJ415" s="181">
        <f t="shared" si="172"/>
        <v>0</v>
      </c>
      <c r="AK415" s="181">
        <f t="shared" si="172"/>
        <v>0</v>
      </c>
      <c r="AL415" s="181">
        <f t="shared" si="172"/>
        <v>0</v>
      </c>
      <c r="AM415" s="181">
        <f t="shared" si="172"/>
        <v>0</v>
      </c>
      <c r="AN415" s="181">
        <f t="shared" si="172"/>
        <v>0</v>
      </c>
      <c r="AO415" s="181">
        <f t="shared" si="172"/>
        <v>0</v>
      </c>
      <c r="AP415" s="181">
        <f t="shared" si="172"/>
        <v>0</v>
      </c>
    </row>
    <row r="416" spans="1:42" x14ac:dyDescent="0.2">
      <c r="A416" s="4">
        <f t="shared" si="171"/>
        <v>4</v>
      </c>
      <c r="B416" s="179">
        <f t="shared" si="168"/>
        <v>0</v>
      </c>
      <c r="C416" s="181">
        <f t="shared" ref="C416:AP416" si="173">LOOKUP(C404,$B$371:$AP$371,$B$372:$AP$372)/100*$B746</f>
        <v>0</v>
      </c>
      <c r="D416" s="181">
        <f t="shared" si="173"/>
        <v>0</v>
      </c>
      <c r="E416" s="181">
        <f t="shared" si="173"/>
        <v>0</v>
      </c>
      <c r="F416" s="181">
        <f t="shared" si="173"/>
        <v>0</v>
      </c>
      <c r="G416" s="181">
        <f t="shared" si="173"/>
        <v>0</v>
      </c>
      <c r="H416" s="181">
        <f t="shared" si="173"/>
        <v>0</v>
      </c>
      <c r="I416" s="181">
        <f t="shared" si="173"/>
        <v>0</v>
      </c>
      <c r="J416" s="181">
        <f t="shared" si="173"/>
        <v>0</v>
      </c>
      <c r="K416" s="181">
        <f t="shared" si="173"/>
        <v>0</v>
      </c>
      <c r="L416" s="181">
        <f t="shared" si="173"/>
        <v>0</v>
      </c>
      <c r="M416" s="181">
        <f t="shared" si="173"/>
        <v>0</v>
      </c>
      <c r="N416" s="181">
        <f t="shared" si="173"/>
        <v>0</v>
      </c>
      <c r="O416" s="181">
        <f t="shared" si="173"/>
        <v>0</v>
      </c>
      <c r="P416" s="181">
        <f t="shared" si="173"/>
        <v>0</v>
      </c>
      <c r="Q416" s="181">
        <f t="shared" si="173"/>
        <v>0</v>
      </c>
      <c r="R416" s="181">
        <f t="shared" si="173"/>
        <v>0</v>
      </c>
      <c r="S416" s="181">
        <f t="shared" si="173"/>
        <v>0</v>
      </c>
      <c r="T416" s="181">
        <f t="shared" si="173"/>
        <v>0</v>
      </c>
      <c r="U416" s="181">
        <f t="shared" si="173"/>
        <v>0</v>
      </c>
      <c r="V416" s="181">
        <f t="shared" si="173"/>
        <v>0</v>
      </c>
      <c r="W416" s="181">
        <f t="shared" si="173"/>
        <v>0</v>
      </c>
      <c r="X416" s="181">
        <f t="shared" si="173"/>
        <v>0</v>
      </c>
      <c r="Y416" s="181">
        <f t="shared" si="173"/>
        <v>0</v>
      </c>
      <c r="Z416" s="181">
        <f t="shared" si="173"/>
        <v>0</v>
      </c>
      <c r="AA416" s="181">
        <f t="shared" si="173"/>
        <v>0</v>
      </c>
      <c r="AB416" s="181">
        <f t="shared" si="173"/>
        <v>0</v>
      </c>
      <c r="AC416" s="181">
        <f t="shared" si="173"/>
        <v>0</v>
      </c>
      <c r="AD416" s="181">
        <f t="shared" si="173"/>
        <v>0</v>
      </c>
      <c r="AE416" s="181">
        <f t="shared" si="173"/>
        <v>0</v>
      </c>
      <c r="AF416" s="181">
        <f t="shared" si="173"/>
        <v>0</v>
      </c>
      <c r="AG416" s="181">
        <f t="shared" si="173"/>
        <v>0</v>
      </c>
      <c r="AH416" s="181">
        <f t="shared" si="173"/>
        <v>0</v>
      </c>
      <c r="AI416" s="181">
        <f t="shared" si="173"/>
        <v>0</v>
      </c>
      <c r="AJ416" s="181">
        <f t="shared" si="173"/>
        <v>0</v>
      </c>
      <c r="AK416" s="181">
        <f t="shared" si="173"/>
        <v>0</v>
      </c>
      <c r="AL416" s="181">
        <f t="shared" si="173"/>
        <v>0</v>
      </c>
      <c r="AM416" s="181">
        <f t="shared" si="173"/>
        <v>0</v>
      </c>
      <c r="AN416" s="181">
        <f t="shared" si="173"/>
        <v>0</v>
      </c>
      <c r="AO416" s="181">
        <f t="shared" si="173"/>
        <v>0</v>
      </c>
      <c r="AP416" s="181">
        <f t="shared" si="173"/>
        <v>0</v>
      </c>
    </row>
    <row r="417" spans="1:42" x14ac:dyDescent="0.2">
      <c r="A417" s="4">
        <f t="shared" si="171"/>
        <v>5</v>
      </c>
      <c r="B417" s="179">
        <f t="shared" si="168"/>
        <v>0</v>
      </c>
      <c r="C417" s="181">
        <f t="shared" ref="C417:AP417" si="174">LOOKUP(C405,$B$371:$AP$371,$B$372:$AP$372)/100*$B747</f>
        <v>0</v>
      </c>
      <c r="D417" s="181">
        <f t="shared" si="174"/>
        <v>0</v>
      </c>
      <c r="E417" s="181">
        <f t="shared" si="174"/>
        <v>0</v>
      </c>
      <c r="F417" s="181">
        <f t="shared" si="174"/>
        <v>0</v>
      </c>
      <c r="G417" s="181">
        <f t="shared" si="174"/>
        <v>0</v>
      </c>
      <c r="H417" s="181">
        <f t="shared" si="174"/>
        <v>0</v>
      </c>
      <c r="I417" s="181">
        <f t="shared" si="174"/>
        <v>0</v>
      </c>
      <c r="J417" s="181">
        <f t="shared" si="174"/>
        <v>0</v>
      </c>
      <c r="K417" s="181">
        <f t="shared" si="174"/>
        <v>0</v>
      </c>
      <c r="L417" s="181">
        <f t="shared" si="174"/>
        <v>0</v>
      </c>
      <c r="M417" s="181">
        <f t="shared" si="174"/>
        <v>0</v>
      </c>
      <c r="N417" s="181">
        <f t="shared" si="174"/>
        <v>0</v>
      </c>
      <c r="O417" s="181">
        <f t="shared" si="174"/>
        <v>0</v>
      </c>
      <c r="P417" s="181">
        <f t="shared" si="174"/>
        <v>0</v>
      </c>
      <c r="Q417" s="181">
        <f t="shared" si="174"/>
        <v>0</v>
      </c>
      <c r="R417" s="181">
        <f t="shared" si="174"/>
        <v>0</v>
      </c>
      <c r="S417" s="181">
        <f t="shared" si="174"/>
        <v>0</v>
      </c>
      <c r="T417" s="181">
        <f t="shared" si="174"/>
        <v>0</v>
      </c>
      <c r="U417" s="181">
        <f t="shared" si="174"/>
        <v>0</v>
      </c>
      <c r="V417" s="181">
        <f t="shared" si="174"/>
        <v>0</v>
      </c>
      <c r="W417" s="181">
        <f t="shared" si="174"/>
        <v>0</v>
      </c>
      <c r="X417" s="181">
        <f t="shared" si="174"/>
        <v>0</v>
      </c>
      <c r="Y417" s="181">
        <f t="shared" si="174"/>
        <v>0</v>
      </c>
      <c r="Z417" s="181">
        <f t="shared" si="174"/>
        <v>0</v>
      </c>
      <c r="AA417" s="181">
        <f t="shared" si="174"/>
        <v>0</v>
      </c>
      <c r="AB417" s="181">
        <f t="shared" si="174"/>
        <v>0</v>
      </c>
      <c r="AC417" s="181">
        <f t="shared" si="174"/>
        <v>0</v>
      </c>
      <c r="AD417" s="181">
        <f t="shared" si="174"/>
        <v>0</v>
      </c>
      <c r="AE417" s="181">
        <f t="shared" si="174"/>
        <v>0</v>
      </c>
      <c r="AF417" s="181">
        <f t="shared" si="174"/>
        <v>0</v>
      </c>
      <c r="AG417" s="181">
        <f t="shared" si="174"/>
        <v>0</v>
      </c>
      <c r="AH417" s="181">
        <f t="shared" si="174"/>
        <v>0</v>
      </c>
      <c r="AI417" s="181">
        <f t="shared" si="174"/>
        <v>0</v>
      </c>
      <c r="AJ417" s="181">
        <f t="shared" si="174"/>
        <v>0</v>
      </c>
      <c r="AK417" s="181">
        <f t="shared" si="174"/>
        <v>0</v>
      </c>
      <c r="AL417" s="181">
        <f t="shared" si="174"/>
        <v>0</v>
      </c>
      <c r="AM417" s="181">
        <f t="shared" si="174"/>
        <v>0</v>
      </c>
      <c r="AN417" s="181">
        <f t="shared" si="174"/>
        <v>0</v>
      </c>
      <c r="AO417" s="181">
        <f t="shared" si="174"/>
        <v>0</v>
      </c>
      <c r="AP417" s="181">
        <f t="shared" si="174"/>
        <v>0</v>
      </c>
    </row>
    <row r="418" spans="1:42" x14ac:dyDescent="0.2">
      <c r="A418" s="4">
        <f t="shared" si="171"/>
        <v>6</v>
      </c>
      <c r="B418" s="179">
        <f t="shared" si="168"/>
        <v>0</v>
      </c>
      <c r="C418" s="181">
        <f t="shared" ref="C418:AP418" si="175">LOOKUP(C406,$B$371:$AP$371,$B$372:$AP$372)/100*$B748</f>
        <v>0</v>
      </c>
      <c r="D418" s="181">
        <f t="shared" si="175"/>
        <v>0</v>
      </c>
      <c r="E418" s="181">
        <f t="shared" si="175"/>
        <v>0</v>
      </c>
      <c r="F418" s="181">
        <f t="shared" si="175"/>
        <v>0</v>
      </c>
      <c r="G418" s="181">
        <f t="shared" si="175"/>
        <v>0</v>
      </c>
      <c r="H418" s="181">
        <f t="shared" si="175"/>
        <v>0</v>
      </c>
      <c r="I418" s="181">
        <f t="shared" si="175"/>
        <v>0</v>
      </c>
      <c r="J418" s="181">
        <f t="shared" si="175"/>
        <v>0</v>
      </c>
      <c r="K418" s="181">
        <f t="shared" si="175"/>
        <v>0</v>
      </c>
      <c r="L418" s="181">
        <f t="shared" si="175"/>
        <v>0</v>
      </c>
      <c r="M418" s="181">
        <f t="shared" si="175"/>
        <v>0</v>
      </c>
      <c r="N418" s="181">
        <f t="shared" si="175"/>
        <v>0</v>
      </c>
      <c r="O418" s="181">
        <f t="shared" si="175"/>
        <v>0</v>
      </c>
      <c r="P418" s="181">
        <f t="shared" si="175"/>
        <v>0</v>
      </c>
      <c r="Q418" s="181">
        <f t="shared" si="175"/>
        <v>0</v>
      </c>
      <c r="R418" s="181">
        <f t="shared" si="175"/>
        <v>0</v>
      </c>
      <c r="S418" s="181">
        <f t="shared" si="175"/>
        <v>0</v>
      </c>
      <c r="T418" s="181">
        <f t="shared" si="175"/>
        <v>0</v>
      </c>
      <c r="U418" s="181">
        <f t="shared" si="175"/>
        <v>0</v>
      </c>
      <c r="V418" s="181">
        <f t="shared" si="175"/>
        <v>0</v>
      </c>
      <c r="W418" s="181">
        <f t="shared" si="175"/>
        <v>0</v>
      </c>
      <c r="X418" s="181">
        <f t="shared" si="175"/>
        <v>0</v>
      </c>
      <c r="Y418" s="181">
        <f t="shared" si="175"/>
        <v>0</v>
      </c>
      <c r="Z418" s="181">
        <f t="shared" si="175"/>
        <v>0</v>
      </c>
      <c r="AA418" s="181">
        <f t="shared" si="175"/>
        <v>0</v>
      </c>
      <c r="AB418" s="181">
        <f t="shared" si="175"/>
        <v>0</v>
      </c>
      <c r="AC418" s="181">
        <f t="shared" si="175"/>
        <v>0</v>
      </c>
      <c r="AD418" s="181">
        <f t="shared" si="175"/>
        <v>0</v>
      </c>
      <c r="AE418" s="181">
        <f t="shared" si="175"/>
        <v>0</v>
      </c>
      <c r="AF418" s="181">
        <f t="shared" si="175"/>
        <v>0</v>
      </c>
      <c r="AG418" s="181">
        <f t="shared" si="175"/>
        <v>0</v>
      </c>
      <c r="AH418" s="181">
        <f t="shared" si="175"/>
        <v>0</v>
      </c>
      <c r="AI418" s="181">
        <f t="shared" si="175"/>
        <v>0</v>
      </c>
      <c r="AJ418" s="181">
        <f t="shared" si="175"/>
        <v>0</v>
      </c>
      <c r="AK418" s="181">
        <f t="shared" si="175"/>
        <v>0</v>
      </c>
      <c r="AL418" s="181">
        <f t="shared" si="175"/>
        <v>0</v>
      </c>
      <c r="AM418" s="181">
        <f t="shared" si="175"/>
        <v>0</v>
      </c>
      <c r="AN418" s="181">
        <f t="shared" si="175"/>
        <v>0</v>
      </c>
      <c r="AO418" s="181">
        <f t="shared" si="175"/>
        <v>0</v>
      </c>
      <c r="AP418" s="181">
        <f t="shared" si="175"/>
        <v>0</v>
      </c>
    </row>
    <row r="419" spans="1:42" x14ac:dyDescent="0.2">
      <c r="A419" s="4">
        <f t="shared" si="171"/>
        <v>7</v>
      </c>
      <c r="B419" s="179">
        <f t="shared" si="168"/>
        <v>0</v>
      </c>
      <c r="C419" s="181">
        <f t="shared" ref="C419:AP419" si="176">LOOKUP(C407,$B$371:$AP$371,$B$372:$AP$372)/100*$B749</f>
        <v>0</v>
      </c>
      <c r="D419" s="181">
        <f t="shared" si="176"/>
        <v>0</v>
      </c>
      <c r="E419" s="181">
        <f t="shared" si="176"/>
        <v>0</v>
      </c>
      <c r="F419" s="181">
        <f t="shared" si="176"/>
        <v>0</v>
      </c>
      <c r="G419" s="181">
        <f t="shared" si="176"/>
        <v>0</v>
      </c>
      <c r="H419" s="181">
        <f t="shared" si="176"/>
        <v>0</v>
      </c>
      <c r="I419" s="181">
        <f t="shared" si="176"/>
        <v>0</v>
      </c>
      <c r="J419" s="181">
        <f t="shared" si="176"/>
        <v>0</v>
      </c>
      <c r="K419" s="181">
        <f t="shared" si="176"/>
        <v>0</v>
      </c>
      <c r="L419" s="181">
        <f t="shared" si="176"/>
        <v>0</v>
      </c>
      <c r="M419" s="181">
        <f t="shared" si="176"/>
        <v>0</v>
      </c>
      <c r="N419" s="181">
        <f t="shared" si="176"/>
        <v>0</v>
      </c>
      <c r="O419" s="181">
        <f t="shared" si="176"/>
        <v>0</v>
      </c>
      <c r="P419" s="181">
        <f t="shared" si="176"/>
        <v>0</v>
      </c>
      <c r="Q419" s="181">
        <f t="shared" si="176"/>
        <v>0</v>
      </c>
      <c r="R419" s="181">
        <f t="shared" si="176"/>
        <v>0</v>
      </c>
      <c r="S419" s="181">
        <f t="shared" si="176"/>
        <v>0</v>
      </c>
      <c r="T419" s="181">
        <f t="shared" si="176"/>
        <v>0</v>
      </c>
      <c r="U419" s="181">
        <f t="shared" si="176"/>
        <v>0</v>
      </c>
      <c r="V419" s="181">
        <f t="shared" si="176"/>
        <v>0</v>
      </c>
      <c r="W419" s="181">
        <f t="shared" si="176"/>
        <v>0</v>
      </c>
      <c r="X419" s="181">
        <f t="shared" si="176"/>
        <v>0</v>
      </c>
      <c r="Y419" s="181">
        <f t="shared" si="176"/>
        <v>0</v>
      </c>
      <c r="Z419" s="181">
        <f t="shared" si="176"/>
        <v>0</v>
      </c>
      <c r="AA419" s="181">
        <f t="shared" si="176"/>
        <v>0</v>
      </c>
      <c r="AB419" s="181">
        <f t="shared" si="176"/>
        <v>0</v>
      </c>
      <c r="AC419" s="181">
        <f t="shared" si="176"/>
        <v>0</v>
      </c>
      <c r="AD419" s="181">
        <f t="shared" si="176"/>
        <v>0</v>
      </c>
      <c r="AE419" s="181">
        <f t="shared" si="176"/>
        <v>0</v>
      </c>
      <c r="AF419" s="181">
        <f t="shared" si="176"/>
        <v>0</v>
      </c>
      <c r="AG419" s="181">
        <f t="shared" si="176"/>
        <v>0</v>
      </c>
      <c r="AH419" s="181">
        <f t="shared" si="176"/>
        <v>0</v>
      </c>
      <c r="AI419" s="181">
        <f t="shared" si="176"/>
        <v>0</v>
      </c>
      <c r="AJ419" s="181">
        <f t="shared" si="176"/>
        <v>0</v>
      </c>
      <c r="AK419" s="181">
        <f t="shared" si="176"/>
        <v>0</v>
      </c>
      <c r="AL419" s="181">
        <f t="shared" si="176"/>
        <v>0</v>
      </c>
      <c r="AM419" s="181">
        <f t="shared" si="176"/>
        <v>0</v>
      </c>
      <c r="AN419" s="181">
        <f t="shared" si="176"/>
        <v>0</v>
      </c>
      <c r="AO419" s="181">
        <f t="shared" si="176"/>
        <v>0</v>
      </c>
      <c r="AP419" s="181">
        <f t="shared" si="176"/>
        <v>0</v>
      </c>
    </row>
    <row r="420" spans="1:42" x14ac:dyDescent="0.2">
      <c r="A420" s="4">
        <f t="shared" si="171"/>
        <v>8</v>
      </c>
      <c r="B420" s="179">
        <f t="shared" si="168"/>
        <v>0</v>
      </c>
      <c r="C420" s="181">
        <f t="shared" ref="C420:AP420" si="177">LOOKUP(C408,$B$371:$AP$371,$B$372:$AP$372)/100*$B750</f>
        <v>0</v>
      </c>
      <c r="D420" s="181">
        <f t="shared" si="177"/>
        <v>0</v>
      </c>
      <c r="E420" s="181">
        <f t="shared" si="177"/>
        <v>0</v>
      </c>
      <c r="F420" s="181">
        <f t="shared" si="177"/>
        <v>0</v>
      </c>
      <c r="G420" s="181">
        <f t="shared" si="177"/>
        <v>0</v>
      </c>
      <c r="H420" s="181">
        <f t="shared" si="177"/>
        <v>0</v>
      </c>
      <c r="I420" s="181">
        <f t="shared" si="177"/>
        <v>0</v>
      </c>
      <c r="J420" s="181">
        <f t="shared" si="177"/>
        <v>0</v>
      </c>
      <c r="K420" s="181">
        <f t="shared" si="177"/>
        <v>0</v>
      </c>
      <c r="L420" s="181">
        <f t="shared" si="177"/>
        <v>0</v>
      </c>
      <c r="M420" s="181">
        <f t="shared" si="177"/>
        <v>0</v>
      </c>
      <c r="N420" s="181">
        <f t="shared" si="177"/>
        <v>0</v>
      </c>
      <c r="O420" s="181">
        <f t="shared" si="177"/>
        <v>0</v>
      </c>
      <c r="P420" s="181">
        <f t="shared" si="177"/>
        <v>0</v>
      </c>
      <c r="Q420" s="181">
        <f t="shared" si="177"/>
        <v>0</v>
      </c>
      <c r="R420" s="181">
        <f t="shared" si="177"/>
        <v>0</v>
      </c>
      <c r="S420" s="181">
        <f t="shared" si="177"/>
        <v>0</v>
      </c>
      <c r="T420" s="181">
        <f t="shared" si="177"/>
        <v>0</v>
      </c>
      <c r="U420" s="181">
        <f t="shared" si="177"/>
        <v>0</v>
      </c>
      <c r="V420" s="181">
        <f t="shared" si="177"/>
        <v>0</v>
      </c>
      <c r="W420" s="181">
        <f t="shared" si="177"/>
        <v>0</v>
      </c>
      <c r="X420" s="181">
        <f t="shared" si="177"/>
        <v>0</v>
      </c>
      <c r="Y420" s="181">
        <f t="shared" si="177"/>
        <v>0</v>
      </c>
      <c r="Z420" s="181">
        <f t="shared" si="177"/>
        <v>0</v>
      </c>
      <c r="AA420" s="181">
        <f t="shared" si="177"/>
        <v>0</v>
      </c>
      <c r="AB420" s="181">
        <f t="shared" si="177"/>
        <v>0</v>
      </c>
      <c r="AC420" s="181">
        <f t="shared" si="177"/>
        <v>0</v>
      </c>
      <c r="AD420" s="181">
        <f t="shared" si="177"/>
        <v>0</v>
      </c>
      <c r="AE420" s="181">
        <f t="shared" si="177"/>
        <v>0</v>
      </c>
      <c r="AF420" s="181">
        <f t="shared" si="177"/>
        <v>0</v>
      </c>
      <c r="AG420" s="181">
        <f t="shared" si="177"/>
        <v>0</v>
      </c>
      <c r="AH420" s="181">
        <f t="shared" si="177"/>
        <v>0</v>
      </c>
      <c r="AI420" s="181">
        <f t="shared" si="177"/>
        <v>0</v>
      </c>
      <c r="AJ420" s="181">
        <f t="shared" si="177"/>
        <v>0</v>
      </c>
      <c r="AK420" s="181">
        <f t="shared" si="177"/>
        <v>0</v>
      </c>
      <c r="AL420" s="181">
        <f t="shared" si="177"/>
        <v>0</v>
      </c>
      <c r="AM420" s="181">
        <f t="shared" si="177"/>
        <v>0</v>
      </c>
      <c r="AN420" s="181">
        <f t="shared" si="177"/>
        <v>0</v>
      </c>
      <c r="AO420" s="181">
        <f t="shared" si="177"/>
        <v>0</v>
      </c>
      <c r="AP420" s="181">
        <f t="shared" si="177"/>
        <v>0</v>
      </c>
    </row>
    <row r="421" spans="1:42" x14ac:dyDescent="0.2">
      <c r="A421" s="4">
        <f>A420+1</f>
        <v>9</v>
      </c>
      <c r="B421" s="179">
        <f t="shared" si="168"/>
        <v>0</v>
      </c>
      <c r="C421" s="181">
        <f t="shared" ref="C421:AP421" si="178">LOOKUP(C409,$B$371:$AP$371,$B$372:$AP$372)/100*$B751</f>
        <v>0</v>
      </c>
      <c r="D421" s="181">
        <f t="shared" si="178"/>
        <v>0</v>
      </c>
      <c r="E421" s="181">
        <f t="shared" si="178"/>
        <v>0</v>
      </c>
      <c r="F421" s="181">
        <f t="shared" si="178"/>
        <v>0</v>
      </c>
      <c r="G421" s="181">
        <f t="shared" si="178"/>
        <v>0</v>
      </c>
      <c r="H421" s="181">
        <f t="shared" si="178"/>
        <v>0</v>
      </c>
      <c r="I421" s="181">
        <f t="shared" si="178"/>
        <v>0</v>
      </c>
      <c r="J421" s="181">
        <f t="shared" si="178"/>
        <v>0</v>
      </c>
      <c r="K421" s="181">
        <f t="shared" si="178"/>
        <v>0</v>
      </c>
      <c r="L421" s="181">
        <f t="shared" si="178"/>
        <v>0</v>
      </c>
      <c r="M421" s="181">
        <f t="shared" si="178"/>
        <v>0</v>
      </c>
      <c r="N421" s="181">
        <f t="shared" si="178"/>
        <v>0</v>
      </c>
      <c r="O421" s="181">
        <f t="shared" si="178"/>
        <v>0</v>
      </c>
      <c r="P421" s="181">
        <f t="shared" si="178"/>
        <v>0</v>
      </c>
      <c r="Q421" s="181">
        <f t="shared" si="178"/>
        <v>0</v>
      </c>
      <c r="R421" s="181">
        <f t="shared" si="178"/>
        <v>0</v>
      </c>
      <c r="S421" s="181">
        <f t="shared" si="178"/>
        <v>0</v>
      </c>
      <c r="T421" s="181">
        <f t="shared" si="178"/>
        <v>0</v>
      </c>
      <c r="U421" s="181">
        <f t="shared" si="178"/>
        <v>0</v>
      </c>
      <c r="V421" s="181">
        <f t="shared" si="178"/>
        <v>0</v>
      </c>
      <c r="W421" s="181">
        <f t="shared" si="178"/>
        <v>0</v>
      </c>
      <c r="X421" s="181">
        <f t="shared" si="178"/>
        <v>0</v>
      </c>
      <c r="Y421" s="181">
        <f t="shared" si="178"/>
        <v>0</v>
      </c>
      <c r="Z421" s="181">
        <f t="shared" si="178"/>
        <v>0</v>
      </c>
      <c r="AA421" s="181">
        <f t="shared" si="178"/>
        <v>0</v>
      </c>
      <c r="AB421" s="181">
        <f t="shared" si="178"/>
        <v>0</v>
      </c>
      <c r="AC421" s="181">
        <f t="shared" si="178"/>
        <v>0</v>
      </c>
      <c r="AD421" s="181">
        <f t="shared" si="178"/>
        <v>0</v>
      </c>
      <c r="AE421" s="181">
        <f t="shared" si="178"/>
        <v>0</v>
      </c>
      <c r="AF421" s="181">
        <f t="shared" si="178"/>
        <v>0</v>
      </c>
      <c r="AG421" s="181">
        <f t="shared" si="178"/>
        <v>0</v>
      </c>
      <c r="AH421" s="181">
        <f t="shared" si="178"/>
        <v>0</v>
      </c>
      <c r="AI421" s="181">
        <f t="shared" si="178"/>
        <v>0</v>
      </c>
      <c r="AJ421" s="181">
        <f t="shared" si="178"/>
        <v>0</v>
      </c>
      <c r="AK421" s="181">
        <f t="shared" si="178"/>
        <v>0</v>
      </c>
      <c r="AL421" s="181">
        <f t="shared" si="178"/>
        <v>0</v>
      </c>
      <c r="AM421" s="181">
        <f t="shared" si="178"/>
        <v>0</v>
      </c>
      <c r="AN421" s="181">
        <f t="shared" si="178"/>
        <v>0</v>
      </c>
      <c r="AO421" s="181">
        <f t="shared" si="178"/>
        <v>0</v>
      </c>
      <c r="AP421" s="181">
        <f t="shared" si="178"/>
        <v>0</v>
      </c>
    </row>
    <row r="422" spans="1:42" x14ac:dyDescent="0.2">
      <c r="A422" s="4">
        <f t="shared" si="171"/>
        <v>10</v>
      </c>
      <c r="B422" s="179">
        <f t="shared" si="168"/>
        <v>0</v>
      </c>
      <c r="C422" s="181">
        <f t="shared" ref="C422:AP422" si="179">LOOKUP(C410,$B$371:$AP$371,$B$372:$AP$372)/100*$B752</f>
        <v>0</v>
      </c>
      <c r="D422" s="181">
        <f t="shared" si="179"/>
        <v>0</v>
      </c>
      <c r="E422" s="181">
        <f t="shared" si="179"/>
        <v>0</v>
      </c>
      <c r="F422" s="181">
        <f t="shared" si="179"/>
        <v>0</v>
      </c>
      <c r="G422" s="181">
        <f t="shared" si="179"/>
        <v>0</v>
      </c>
      <c r="H422" s="181">
        <f t="shared" si="179"/>
        <v>0</v>
      </c>
      <c r="I422" s="181">
        <f t="shared" si="179"/>
        <v>0</v>
      </c>
      <c r="J422" s="181">
        <f t="shared" si="179"/>
        <v>0</v>
      </c>
      <c r="K422" s="181">
        <f t="shared" si="179"/>
        <v>0</v>
      </c>
      <c r="L422" s="181">
        <f t="shared" si="179"/>
        <v>0</v>
      </c>
      <c r="M422" s="181">
        <f t="shared" si="179"/>
        <v>0</v>
      </c>
      <c r="N422" s="181">
        <f t="shared" si="179"/>
        <v>0</v>
      </c>
      <c r="O422" s="181">
        <f t="shared" si="179"/>
        <v>0</v>
      </c>
      <c r="P422" s="181">
        <f t="shared" si="179"/>
        <v>0</v>
      </c>
      <c r="Q422" s="181">
        <f t="shared" si="179"/>
        <v>0</v>
      </c>
      <c r="R422" s="181">
        <f t="shared" si="179"/>
        <v>0</v>
      </c>
      <c r="S422" s="181">
        <f t="shared" si="179"/>
        <v>0</v>
      </c>
      <c r="T422" s="181">
        <f t="shared" si="179"/>
        <v>0</v>
      </c>
      <c r="U422" s="181">
        <f t="shared" si="179"/>
        <v>0</v>
      </c>
      <c r="V422" s="181">
        <f t="shared" si="179"/>
        <v>0</v>
      </c>
      <c r="W422" s="181">
        <f t="shared" si="179"/>
        <v>0</v>
      </c>
      <c r="X422" s="181">
        <f t="shared" si="179"/>
        <v>0</v>
      </c>
      <c r="Y422" s="181">
        <f t="shared" si="179"/>
        <v>0</v>
      </c>
      <c r="Z422" s="181">
        <f t="shared" si="179"/>
        <v>0</v>
      </c>
      <c r="AA422" s="181">
        <f t="shared" si="179"/>
        <v>0</v>
      </c>
      <c r="AB422" s="181">
        <f t="shared" si="179"/>
        <v>0</v>
      </c>
      <c r="AC422" s="181">
        <f t="shared" si="179"/>
        <v>0</v>
      </c>
      <c r="AD422" s="181">
        <f t="shared" si="179"/>
        <v>0</v>
      </c>
      <c r="AE422" s="181">
        <f t="shared" si="179"/>
        <v>0</v>
      </c>
      <c r="AF422" s="181">
        <f t="shared" si="179"/>
        <v>0</v>
      </c>
      <c r="AG422" s="181">
        <f t="shared" si="179"/>
        <v>0</v>
      </c>
      <c r="AH422" s="181">
        <f t="shared" si="179"/>
        <v>0</v>
      </c>
      <c r="AI422" s="181">
        <f t="shared" si="179"/>
        <v>0</v>
      </c>
      <c r="AJ422" s="181">
        <f t="shared" si="179"/>
        <v>0</v>
      </c>
      <c r="AK422" s="181">
        <f t="shared" si="179"/>
        <v>0</v>
      </c>
      <c r="AL422" s="181">
        <f t="shared" si="179"/>
        <v>0</v>
      </c>
      <c r="AM422" s="181">
        <f t="shared" si="179"/>
        <v>0</v>
      </c>
      <c r="AN422" s="181">
        <f t="shared" si="179"/>
        <v>0</v>
      </c>
      <c r="AO422" s="181">
        <f t="shared" si="179"/>
        <v>0</v>
      </c>
      <c r="AP422" s="181">
        <f t="shared" si="179"/>
        <v>0</v>
      </c>
    </row>
    <row r="423" spans="1:42" ht="12" customHeight="1" x14ac:dyDescent="0.2">
      <c r="A423" s="26" t="s">
        <v>12</v>
      </c>
      <c r="C423" s="161">
        <f>SUM(C413:C422)</f>
        <v>0</v>
      </c>
      <c r="D423" s="161">
        <f t="shared" ref="D423:AP423" si="180">SUM(D413:D422)</f>
        <v>0</v>
      </c>
      <c r="E423" s="161">
        <f t="shared" si="180"/>
        <v>0</v>
      </c>
      <c r="F423" s="161">
        <f t="shared" si="180"/>
        <v>0</v>
      </c>
      <c r="G423" s="161">
        <f t="shared" si="180"/>
        <v>0</v>
      </c>
      <c r="H423" s="161">
        <f t="shared" si="180"/>
        <v>0</v>
      </c>
      <c r="I423" s="161">
        <f t="shared" si="180"/>
        <v>0</v>
      </c>
      <c r="J423" s="161">
        <f t="shared" si="180"/>
        <v>0</v>
      </c>
      <c r="K423" s="161">
        <f t="shared" si="180"/>
        <v>0</v>
      </c>
      <c r="L423" s="161">
        <f t="shared" si="180"/>
        <v>0</v>
      </c>
      <c r="M423" s="161">
        <f t="shared" si="180"/>
        <v>0</v>
      </c>
      <c r="N423" s="161">
        <f t="shared" si="180"/>
        <v>0</v>
      </c>
      <c r="O423" s="161">
        <f t="shared" si="180"/>
        <v>0</v>
      </c>
      <c r="P423" s="161">
        <f t="shared" si="180"/>
        <v>0</v>
      </c>
      <c r="Q423" s="161">
        <f t="shared" si="180"/>
        <v>0</v>
      </c>
      <c r="R423" s="161">
        <f t="shared" si="180"/>
        <v>0</v>
      </c>
      <c r="S423" s="161">
        <f t="shared" si="180"/>
        <v>0</v>
      </c>
      <c r="T423" s="161">
        <f t="shared" si="180"/>
        <v>0</v>
      </c>
      <c r="U423" s="161">
        <f t="shared" si="180"/>
        <v>0</v>
      </c>
      <c r="V423" s="161">
        <f t="shared" si="180"/>
        <v>0</v>
      </c>
      <c r="W423" s="161">
        <f t="shared" si="180"/>
        <v>0</v>
      </c>
      <c r="X423" s="161">
        <f t="shared" si="180"/>
        <v>0</v>
      </c>
      <c r="Y423" s="161">
        <f t="shared" si="180"/>
        <v>0</v>
      </c>
      <c r="Z423" s="161">
        <f t="shared" si="180"/>
        <v>0</v>
      </c>
      <c r="AA423" s="161">
        <f t="shared" si="180"/>
        <v>0</v>
      </c>
      <c r="AB423" s="161">
        <f t="shared" si="180"/>
        <v>0</v>
      </c>
      <c r="AC423" s="161">
        <f t="shared" si="180"/>
        <v>0</v>
      </c>
      <c r="AD423" s="161">
        <f t="shared" si="180"/>
        <v>0</v>
      </c>
      <c r="AE423" s="161">
        <f t="shared" si="180"/>
        <v>0</v>
      </c>
      <c r="AF423" s="161">
        <f t="shared" si="180"/>
        <v>0</v>
      </c>
      <c r="AG423" s="161">
        <f t="shared" si="180"/>
        <v>0</v>
      </c>
      <c r="AH423" s="161">
        <f t="shared" si="180"/>
        <v>0</v>
      </c>
      <c r="AI423" s="161">
        <f t="shared" si="180"/>
        <v>0</v>
      </c>
      <c r="AJ423" s="161">
        <f t="shared" si="180"/>
        <v>0</v>
      </c>
      <c r="AK423" s="161">
        <f t="shared" si="180"/>
        <v>0</v>
      </c>
      <c r="AL423" s="161">
        <f t="shared" si="180"/>
        <v>0</v>
      </c>
      <c r="AM423" s="161">
        <f t="shared" si="180"/>
        <v>0</v>
      </c>
      <c r="AN423" s="161">
        <f t="shared" si="180"/>
        <v>0</v>
      </c>
      <c r="AO423" s="161">
        <f t="shared" si="180"/>
        <v>0</v>
      </c>
      <c r="AP423" s="161">
        <f t="shared" si="180"/>
        <v>0</v>
      </c>
    </row>
    <row r="424" spans="1:42" x14ac:dyDescent="0.2">
      <c r="A424" s="21"/>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5"/>
    </row>
    <row r="425" spans="1:42" x14ac:dyDescent="0.2">
      <c r="A425" s="18" t="s">
        <v>92</v>
      </c>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c r="AP425" s="15"/>
    </row>
    <row r="426" spans="1:42" x14ac:dyDescent="0.2">
      <c r="A426" s="21" t="s">
        <v>76</v>
      </c>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c r="AP426" s="15"/>
    </row>
    <row r="427" spans="1:42" x14ac:dyDescent="0.2">
      <c r="A427" s="4">
        <v>1</v>
      </c>
      <c r="B427" s="4">
        <v>0</v>
      </c>
      <c r="C427" s="161">
        <f>IF(C$2&lt;=analysis_period,IF(SUM($C775:C775)&gt;0,B427+1,0),0)</f>
        <v>0</v>
      </c>
      <c r="D427" s="161">
        <f>IF(D$2&lt;=analysis_period,IF(SUM($C775:D775)&gt;0,C427+1,0),0)</f>
        <v>0</v>
      </c>
      <c r="E427" s="161">
        <f>IF(E$2&lt;=analysis_period,IF(SUM($C775:E775)&gt;0,D427+1,0),0)</f>
        <v>0</v>
      </c>
      <c r="F427" s="161">
        <f>IF(F$2&lt;=analysis_period,IF(SUM($C775:F775)&gt;0,E427+1,0),0)</f>
        <v>0</v>
      </c>
      <c r="G427" s="161">
        <f>IF(G$2&lt;=analysis_period,IF(SUM($C775:G775)&gt;0,F427+1,0),0)</f>
        <v>0</v>
      </c>
      <c r="H427" s="161">
        <f>IF(H$2&lt;=analysis_period,IF(SUM($C775:H775)&gt;0,G427+1,0),0)</f>
        <v>0</v>
      </c>
      <c r="I427" s="161">
        <f>IF(I$2&lt;=analysis_period,IF(SUM($C775:I775)&gt;0,H427+1,0),0)</f>
        <v>0</v>
      </c>
      <c r="J427" s="161">
        <f>IF(J$2&lt;=analysis_period,IF(SUM($C775:J775)&gt;0,I427+1,0),0)</f>
        <v>0</v>
      </c>
      <c r="K427" s="161">
        <f>IF(K$2&lt;=analysis_period,IF(SUM($C775:K775)&gt;0,J427+1,0),0)</f>
        <v>0</v>
      </c>
      <c r="L427" s="161">
        <f>IF(L$2&lt;=analysis_period,IF(SUM($C775:L775)&gt;0,K427+1,0),0)</f>
        <v>0</v>
      </c>
      <c r="M427" s="161">
        <f>IF(M$2&lt;=analysis_period,IF(SUM($C775:M775)&gt;0,L427+1,0),0)</f>
        <v>0</v>
      </c>
      <c r="N427" s="161">
        <f>IF(N$2&lt;=analysis_period,IF(SUM($C775:N775)&gt;0,M427+1,0),0)</f>
        <v>0</v>
      </c>
      <c r="O427" s="161">
        <f>IF(O$2&lt;=analysis_period,IF(SUM($C775:O775)&gt;0,N427+1,0),0)</f>
        <v>0</v>
      </c>
      <c r="P427" s="161">
        <f>IF(P$2&lt;=analysis_period,IF(SUM($C775:P775)&gt;0,O427+1,0),0)</f>
        <v>0</v>
      </c>
      <c r="Q427" s="161">
        <f>IF(Q$2&lt;=analysis_period,IF(SUM($C775:Q775)&gt;0,P427+1,0),0)</f>
        <v>0</v>
      </c>
      <c r="R427" s="161">
        <f>IF(R$2&lt;=analysis_period,IF(SUM($C775:R775)&gt;0,Q427+1,0),0)</f>
        <v>0</v>
      </c>
      <c r="S427" s="161">
        <f>IF(S$2&lt;=analysis_period,IF(SUM($C775:S775)&gt;0,R427+1,0),0)</f>
        <v>0</v>
      </c>
      <c r="T427" s="161">
        <f>IF(T$2&lt;=analysis_period,IF(SUM($C775:T775)&gt;0,S427+1,0),0)</f>
        <v>0</v>
      </c>
      <c r="U427" s="161">
        <f>IF(U$2&lt;=analysis_period,IF(SUM($C775:U775)&gt;0,T427+1,0),0)</f>
        <v>0</v>
      </c>
      <c r="V427" s="161">
        <f>IF(V$2&lt;=analysis_period,IF(SUM($C775:V775)&gt;0,U427+1,0),0)</f>
        <v>0</v>
      </c>
      <c r="W427" s="161">
        <f>IF(W$2&lt;=analysis_period,IF(SUM($C775:W775)&gt;0,V427+1,0),0)</f>
        <v>0</v>
      </c>
      <c r="X427" s="161">
        <f>IF(X$2&lt;=analysis_period,IF(SUM($C775:X775)&gt;0,W427+1,0),0)</f>
        <v>0</v>
      </c>
      <c r="Y427" s="161">
        <f>IF(Y$2&lt;=analysis_period,IF(SUM($C775:Y775)&gt;0,X427+1,0),0)</f>
        <v>0</v>
      </c>
      <c r="Z427" s="161">
        <f>IF(Z$2&lt;=analysis_period,IF(SUM($C775:Z775)&gt;0,Y427+1,0),0)</f>
        <v>0</v>
      </c>
      <c r="AA427" s="161">
        <f>IF(AA$2&lt;=analysis_period,IF(SUM($C775:AA775)&gt;0,Z427+1,0),0)</f>
        <v>0</v>
      </c>
      <c r="AB427" s="161">
        <f>IF(AB$2&lt;=analysis_period,IF(SUM($C775:AB775)&gt;0,AA427+1,0),0)</f>
        <v>0</v>
      </c>
      <c r="AC427" s="161">
        <f>IF(AC$2&lt;=analysis_period,IF(SUM($C775:AC775)&gt;0,AB427+1,0),0)</f>
        <v>0</v>
      </c>
      <c r="AD427" s="161">
        <f>IF(AD$2&lt;=analysis_period,IF(SUM($C775:AD775)&gt;0,AC427+1,0),0)</f>
        <v>0</v>
      </c>
      <c r="AE427" s="161">
        <f>IF(AE$2&lt;=analysis_period,IF(SUM($C775:AE775)&gt;0,AD427+1,0),0)</f>
        <v>0</v>
      </c>
      <c r="AF427" s="161">
        <f>IF(AF$2&lt;=analysis_period,IF(SUM($C775:AF775)&gt;0,AE427+1,0),0)</f>
        <v>0</v>
      </c>
      <c r="AG427" s="161">
        <f>IF(AG$2&lt;=analysis_period,IF(SUM($C775:AG775)&gt;0,AF427+1,0),0)</f>
        <v>0</v>
      </c>
      <c r="AH427" s="161">
        <f>IF(AH$2&lt;=analysis_period,IF(SUM($C775:AH775)&gt;0,AG427+1,0),0)</f>
        <v>0</v>
      </c>
      <c r="AI427" s="161">
        <f>IF(AI$2&lt;=analysis_period,IF(SUM($C775:AI775)&gt;0,AH427+1,0),0)</f>
        <v>0</v>
      </c>
      <c r="AJ427" s="161">
        <f>IF(AJ$2&lt;=analysis_period,IF(SUM($C775:AJ775)&gt;0,AI427+1,0),0)</f>
        <v>0</v>
      </c>
      <c r="AK427" s="161">
        <f>IF(AK$2&lt;=analysis_period,IF(SUM($C775:AK775)&gt;0,AJ427+1,0),0)</f>
        <v>0</v>
      </c>
      <c r="AL427" s="161">
        <f>IF(AL$2&lt;=analysis_period,IF(SUM($C775:AL775)&gt;0,AK427+1,0),0)</f>
        <v>0</v>
      </c>
      <c r="AM427" s="161">
        <f>IF(AM$2&lt;=analysis_period,IF(SUM($C775:AM775)&gt;0,AL427+1,0),0)</f>
        <v>0</v>
      </c>
      <c r="AN427" s="161">
        <f>IF(AN$2&lt;=analysis_period,IF(SUM($C775:AN775)&gt;0,AM427+1,0),0)</f>
        <v>0</v>
      </c>
      <c r="AO427" s="161">
        <f>IF(AO$2&lt;=analysis_period,IF(SUM($C775:AO775)&gt;0,AN427+1,0),0)</f>
        <v>0</v>
      </c>
      <c r="AP427" s="161">
        <f>IF(AP$2&lt;=analysis_period,IF(SUM($C775:AP775)&gt;0,AO427+1,0),0)</f>
        <v>0</v>
      </c>
    </row>
    <row r="428" spans="1:42" x14ac:dyDescent="0.2">
      <c r="A428" s="4">
        <f>A427+1</f>
        <v>2</v>
      </c>
      <c r="B428" s="4">
        <v>0</v>
      </c>
      <c r="C428" s="161">
        <f>IF(C$2&lt;=analysis_period,IF(SUM($C776:C776)&gt;0,B428+1,0),0)</f>
        <v>0</v>
      </c>
      <c r="D428" s="161">
        <f>IF(D$2&lt;=analysis_period,IF(SUM($C776:D776)&gt;0,C428+1,0),0)</f>
        <v>0</v>
      </c>
      <c r="E428" s="161">
        <f>IF(E$2&lt;=analysis_period,IF(SUM($C776:E776)&gt;0,D428+1,0),0)</f>
        <v>0</v>
      </c>
      <c r="F428" s="161">
        <f>IF(F$2&lt;=analysis_period,IF(SUM($C776:F776)&gt;0,E428+1,0),0)</f>
        <v>0</v>
      </c>
      <c r="G428" s="161">
        <f>IF(G$2&lt;=analysis_period,IF(SUM($C776:G776)&gt;0,F428+1,0),0)</f>
        <v>0</v>
      </c>
      <c r="H428" s="161">
        <f>IF(H$2&lt;=analysis_period,IF(SUM($C776:H776)&gt;0,G428+1,0),0)</f>
        <v>0</v>
      </c>
      <c r="I428" s="161">
        <f>IF(I$2&lt;=analysis_period,IF(SUM($C776:I776)&gt;0,H428+1,0),0)</f>
        <v>0</v>
      </c>
      <c r="J428" s="161">
        <f>IF(J$2&lt;=analysis_period,IF(SUM($C776:J776)&gt;0,I428+1,0),0)</f>
        <v>0</v>
      </c>
      <c r="K428" s="161">
        <f>IF(K$2&lt;=analysis_period,IF(SUM($C776:K776)&gt;0,J428+1,0),0)</f>
        <v>0</v>
      </c>
      <c r="L428" s="161">
        <f>IF(L$2&lt;=analysis_period,IF(SUM($C776:L776)&gt;0,K428+1,0),0)</f>
        <v>0</v>
      </c>
      <c r="M428" s="161">
        <f>IF(M$2&lt;=analysis_period,IF(SUM($C776:M776)&gt;0,L428+1,0),0)</f>
        <v>0</v>
      </c>
      <c r="N428" s="161">
        <f>IF(N$2&lt;=analysis_period,IF(SUM($C776:N776)&gt;0,M428+1,0),0)</f>
        <v>0</v>
      </c>
      <c r="O428" s="161">
        <f>IF(O$2&lt;=analysis_period,IF(SUM($C776:O776)&gt;0,N428+1,0),0)</f>
        <v>0</v>
      </c>
      <c r="P428" s="161">
        <f>IF(P$2&lt;=analysis_period,IF(SUM($C776:P776)&gt;0,O428+1,0),0)</f>
        <v>0</v>
      </c>
      <c r="Q428" s="161">
        <f>IF(Q$2&lt;=analysis_period,IF(SUM($C776:Q776)&gt;0,P428+1,0),0)</f>
        <v>0</v>
      </c>
      <c r="R428" s="161">
        <f>IF(R$2&lt;=analysis_period,IF(SUM($C776:R776)&gt;0,Q428+1,0),0)</f>
        <v>0</v>
      </c>
      <c r="S428" s="161">
        <f>IF(S$2&lt;=analysis_period,IF(SUM($C776:S776)&gt;0,R428+1,0),0)</f>
        <v>0</v>
      </c>
      <c r="T428" s="161">
        <f>IF(T$2&lt;=analysis_period,IF(SUM($C776:T776)&gt;0,S428+1,0),0)</f>
        <v>0</v>
      </c>
      <c r="U428" s="161">
        <f>IF(U$2&lt;=analysis_period,IF(SUM($C776:U776)&gt;0,T428+1,0),0)</f>
        <v>0</v>
      </c>
      <c r="V428" s="161">
        <f>IF(V$2&lt;=analysis_period,IF(SUM($C776:V776)&gt;0,U428+1,0),0)</f>
        <v>0</v>
      </c>
      <c r="W428" s="161">
        <f>IF(W$2&lt;=analysis_period,IF(SUM($C776:W776)&gt;0,V428+1,0),0)</f>
        <v>0</v>
      </c>
      <c r="X428" s="161">
        <f>IF(X$2&lt;=analysis_period,IF(SUM($C776:X776)&gt;0,W428+1,0),0)</f>
        <v>0</v>
      </c>
      <c r="Y428" s="161">
        <f>IF(Y$2&lt;=analysis_period,IF(SUM($C776:Y776)&gt;0,X428+1,0),0)</f>
        <v>0</v>
      </c>
      <c r="Z428" s="161">
        <f>IF(Z$2&lt;=analysis_period,IF(SUM($C776:Z776)&gt;0,Y428+1,0),0)</f>
        <v>0</v>
      </c>
      <c r="AA428" s="161">
        <f>IF(AA$2&lt;=analysis_period,IF(SUM($C776:AA776)&gt;0,Z428+1,0),0)</f>
        <v>0</v>
      </c>
      <c r="AB428" s="161">
        <f>IF(AB$2&lt;=analysis_period,IF(SUM($C776:AB776)&gt;0,AA428+1,0),0)</f>
        <v>0</v>
      </c>
      <c r="AC428" s="161">
        <f>IF(AC$2&lt;=analysis_period,IF(SUM($C776:AC776)&gt;0,AB428+1,0),0)</f>
        <v>0</v>
      </c>
      <c r="AD428" s="161">
        <f>IF(AD$2&lt;=analysis_period,IF(SUM($C776:AD776)&gt;0,AC428+1,0),0)</f>
        <v>0</v>
      </c>
      <c r="AE428" s="161">
        <f>IF(AE$2&lt;=analysis_period,IF(SUM($C776:AE776)&gt;0,AD428+1,0),0)</f>
        <v>0</v>
      </c>
      <c r="AF428" s="161">
        <f>IF(AF$2&lt;=analysis_period,IF(SUM($C776:AF776)&gt;0,AE428+1,0),0)</f>
        <v>0</v>
      </c>
      <c r="AG428" s="161">
        <f>IF(AG$2&lt;=analysis_period,IF(SUM($C776:AG776)&gt;0,AF428+1,0),0)</f>
        <v>0</v>
      </c>
      <c r="AH428" s="161">
        <f>IF(AH$2&lt;=analysis_period,IF(SUM($C776:AH776)&gt;0,AG428+1,0),0)</f>
        <v>0</v>
      </c>
      <c r="AI428" s="161">
        <f>IF(AI$2&lt;=analysis_period,IF(SUM($C776:AI776)&gt;0,AH428+1,0),0)</f>
        <v>0</v>
      </c>
      <c r="AJ428" s="161">
        <f>IF(AJ$2&lt;=analysis_period,IF(SUM($C776:AJ776)&gt;0,AI428+1,0),0)</f>
        <v>0</v>
      </c>
      <c r="AK428" s="161">
        <f>IF(AK$2&lt;=analysis_period,IF(SUM($C776:AK776)&gt;0,AJ428+1,0),0)</f>
        <v>0</v>
      </c>
      <c r="AL428" s="161">
        <f>IF(AL$2&lt;=analysis_period,IF(SUM($C776:AL776)&gt;0,AK428+1,0),0)</f>
        <v>0</v>
      </c>
      <c r="AM428" s="161">
        <f>IF(AM$2&lt;=analysis_period,IF(SUM($C776:AM776)&gt;0,AL428+1,0),0)</f>
        <v>0</v>
      </c>
      <c r="AN428" s="161">
        <f>IF(AN$2&lt;=analysis_period,IF(SUM($C776:AN776)&gt;0,AM428+1,0),0)</f>
        <v>0</v>
      </c>
      <c r="AO428" s="161">
        <f>IF(AO$2&lt;=analysis_period,IF(SUM($C776:AO776)&gt;0,AN428+1,0),0)</f>
        <v>0</v>
      </c>
      <c r="AP428" s="161">
        <f>IF(AP$2&lt;=analysis_period,IF(SUM($C776:AP776)&gt;0,AO428+1,0),0)</f>
        <v>0</v>
      </c>
    </row>
    <row r="429" spans="1:42" x14ac:dyDescent="0.2">
      <c r="A429" s="4">
        <f t="shared" ref="A429:A436" si="181">A428+1</f>
        <v>3</v>
      </c>
      <c r="B429" s="4">
        <v>0</v>
      </c>
      <c r="C429" s="161">
        <f>IF(C$2&lt;=analysis_period,IF(SUM($C777:C777)&gt;0,B429+1,0),0)</f>
        <v>0</v>
      </c>
      <c r="D429" s="161">
        <f>IF(D$2&lt;=analysis_period,IF(SUM($C777:D777)&gt;0,C429+1,0),0)</f>
        <v>0</v>
      </c>
      <c r="E429" s="161">
        <f>IF(E$2&lt;=analysis_period,IF(SUM($C777:E777)&gt;0,D429+1,0),0)</f>
        <v>0</v>
      </c>
      <c r="F429" s="161">
        <f>IF(F$2&lt;=analysis_period,IF(SUM($C777:F777)&gt;0,E429+1,0),0)</f>
        <v>0</v>
      </c>
      <c r="G429" s="161">
        <f>IF(G$2&lt;=analysis_period,IF(SUM($C777:G777)&gt;0,F429+1,0),0)</f>
        <v>0</v>
      </c>
      <c r="H429" s="161">
        <f>IF(H$2&lt;=analysis_period,IF(SUM($C777:H777)&gt;0,G429+1,0),0)</f>
        <v>0</v>
      </c>
      <c r="I429" s="161">
        <f>IF(I$2&lt;=analysis_period,IF(SUM($C777:I777)&gt;0,H429+1,0),0)</f>
        <v>0</v>
      </c>
      <c r="J429" s="161">
        <f>IF(J$2&lt;=analysis_period,IF(SUM($C777:J777)&gt;0,I429+1,0),0)</f>
        <v>0</v>
      </c>
      <c r="K429" s="161">
        <f>IF(K$2&lt;=analysis_period,IF(SUM($C777:K777)&gt;0,J429+1,0),0)</f>
        <v>0</v>
      </c>
      <c r="L429" s="161">
        <f>IF(L$2&lt;=analysis_period,IF(SUM($C777:L777)&gt;0,K429+1,0),0)</f>
        <v>0</v>
      </c>
      <c r="M429" s="161">
        <f>IF(M$2&lt;=analysis_period,IF(SUM($C777:M777)&gt;0,L429+1,0),0)</f>
        <v>0</v>
      </c>
      <c r="N429" s="161">
        <f>IF(N$2&lt;=analysis_period,IF(SUM($C777:N777)&gt;0,M429+1,0),0)</f>
        <v>0</v>
      </c>
      <c r="O429" s="161">
        <f>IF(O$2&lt;=analysis_period,IF(SUM($C777:O777)&gt;0,N429+1,0),0)</f>
        <v>0</v>
      </c>
      <c r="P429" s="161">
        <f>IF(P$2&lt;=analysis_period,IF(SUM($C777:P777)&gt;0,O429+1,0),0)</f>
        <v>0</v>
      </c>
      <c r="Q429" s="161">
        <f>IF(Q$2&lt;=analysis_period,IF(SUM($C777:Q777)&gt;0,P429+1,0),0)</f>
        <v>0</v>
      </c>
      <c r="R429" s="161">
        <f>IF(R$2&lt;=analysis_period,IF(SUM($C777:R777)&gt;0,Q429+1,0),0)</f>
        <v>0</v>
      </c>
      <c r="S429" s="161">
        <f>IF(S$2&lt;=analysis_period,IF(SUM($C777:S777)&gt;0,R429+1,0),0)</f>
        <v>0</v>
      </c>
      <c r="T429" s="161">
        <f>IF(T$2&lt;=analysis_period,IF(SUM($C777:T777)&gt;0,S429+1,0),0)</f>
        <v>0</v>
      </c>
      <c r="U429" s="161">
        <f>IF(U$2&lt;=analysis_period,IF(SUM($C777:U777)&gt;0,T429+1,0),0)</f>
        <v>0</v>
      </c>
      <c r="V429" s="161">
        <f>IF(V$2&lt;=analysis_period,IF(SUM($C777:V777)&gt;0,U429+1,0),0)</f>
        <v>0</v>
      </c>
      <c r="W429" s="161">
        <f>IF(W$2&lt;=analysis_period,IF(SUM($C777:W777)&gt;0,V429+1,0),0)</f>
        <v>0</v>
      </c>
      <c r="X429" s="161">
        <f>IF(X$2&lt;=analysis_period,IF(SUM($C777:X777)&gt;0,W429+1,0),0)</f>
        <v>0</v>
      </c>
      <c r="Y429" s="161">
        <f>IF(Y$2&lt;=analysis_period,IF(SUM($C777:Y777)&gt;0,X429+1,0),0)</f>
        <v>0</v>
      </c>
      <c r="Z429" s="161">
        <f>IF(Z$2&lt;=analysis_period,IF(SUM($C777:Z777)&gt;0,Y429+1,0),0)</f>
        <v>0</v>
      </c>
      <c r="AA429" s="161">
        <f>IF(AA$2&lt;=analysis_period,IF(SUM($C777:AA777)&gt;0,Z429+1,0),0)</f>
        <v>0</v>
      </c>
      <c r="AB429" s="161">
        <f>IF(AB$2&lt;=analysis_period,IF(SUM($C777:AB777)&gt;0,AA429+1,0),0)</f>
        <v>0</v>
      </c>
      <c r="AC429" s="161">
        <f>IF(AC$2&lt;=analysis_period,IF(SUM($C777:AC777)&gt;0,AB429+1,0),0)</f>
        <v>0</v>
      </c>
      <c r="AD429" s="161">
        <f>IF(AD$2&lt;=analysis_period,IF(SUM($C777:AD777)&gt;0,AC429+1,0),0)</f>
        <v>0</v>
      </c>
      <c r="AE429" s="161">
        <f>IF(AE$2&lt;=analysis_period,IF(SUM($C777:AE777)&gt;0,AD429+1,0),0)</f>
        <v>0</v>
      </c>
      <c r="AF429" s="161">
        <f>IF(AF$2&lt;=analysis_period,IF(SUM($C777:AF777)&gt;0,AE429+1,0),0)</f>
        <v>0</v>
      </c>
      <c r="AG429" s="161">
        <f>IF(AG$2&lt;=analysis_period,IF(SUM($C777:AG777)&gt;0,AF429+1,0),0)</f>
        <v>0</v>
      </c>
      <c r="AH429" s="161">
        <f>IF(AH$2&lt;=analysis_period,IF(SUM($C777:AH777)&gt;0,AG429+1,0),0)</f>
        <v>0</v>
      </c>
      <c r="AI429" s="161">
        <f>IF(AI$2&lt;=analysis_period,IF(SUM($C777:AI777)&gt;0,AH429+1,0),0)</f>
        <v>0</v>
      </c>
      <c r="AJ429" s="161">
        <f>IF(AJ$2&lt;=analysis_period,IF(SUM($C777:AJ777)&gt;0,AI429+1,0),0)</f>
        <v>0</v>
      </c>
      <c r="AK429" s="161">
        <f>IF(AK$2&lt;=analysis_period,IF(SUM($C777:AK777)&gt;0,AJ429+1,0),0)</f>
        <v>0</v>
      </c>
      <c r="AL429" s="161">
        <f>IF(AL$2&lt;=analysis_period,IF(SUM($C777:AL777)&gt;0,AK429+1,0),0)</f>
        <v>0</v>
      </c>
      <c r="AM429" s="161">
        <f>IF(AM$2&lt;=analysis_period,IF(SUM($C777:AM777)&gt;0,AL429+1,0),0)</f>
        <v>0</v>
      </c>
      <c r="AN429" s="161">
        <f>IF(AN$2&lt;=analysis_period,IF(SUM($C777:AN777)&gt;0,AM429+1,0),0)</f>
        <v>0</v>
      </c>
      <c r="AO429" s="161">
        <f>IF(AO$2&lt;=analysis_period,IF(SUM($C777:AO777)&gt;0,AN429+1,0),0)</f>
        <v>0</v>
      </c>
      <c r="AP429" s="161">
        <f>IF(AP$2&lt;=analysis_period,IF(SUM($C777:AP777)&gt;0,AO429+1,0),0)</f>
        <v>0</v>
      </c>
    </row>
    <row r="430" spans="1:42" x14ac:dyDescent="0.2">
      <c r="A430" s="4">
        <f t="shared" si="181"/>
        <v>4</v>
      </c>
      <c r="B430" s="4">
        <v>0</v>
      </c>
      <c r="C430" s="161">
        <f>IF(C$2&lt;=analysis_period,IF(SUM($C778:C778)&gt;0,B430+1,0),0)</f>
        <v>0</v>
      </c>
      <c r="D430" s="161">
        <f>IF(D$2&lt;=analysis_period,IF(SUM($C778:D778)&gt;0,C430+1,0),0)</f>
        <v>0</v>
      </c>
      <c r="E430" s="161">
        <f>IF(E$2&lt;=analysis_period,IF(SUM($C778:E778)&gt;0,D430+1,0),0)</f>
        <v>0</v>
      </c>
      <c r="F430" s="161">
        <f>IF(F$2&lt;=analysis_period,IF(SUM($C778:F778)&gt;0,E430+1,0),0)</f>
        <v>0</v>
      </c>
      <c r="G430" s="161">
        <f>IF(G$2&lt;=analysis_period,IF(SUM($C778:G778)&gt;0,F430+1,0),0)</f>
        <v>0</v>
      </c>
      <c r="H430" s="161">
        <f>IF(H$2&lt;=analysis_period,IF(SUM($C778:H778)&gt;0,G430+1,0),0)</f>
        <v>0</v>
      </c>
      <c r="I430" s="161">
        <f>IF(I$2&lt;=analysis_period,IF(SUM($C778:I778)&gt;0,H430+1,0),0)</f>
        <v>0</v>
      </c>
      <c r="J430" s="161">
        <f>IF(J$2&lt;=analysis_period,IF(SUM($C778:J778)&gt;0,I430+1,0),0)</f>
        <v>0</v>
      </c>
      <c r="K430" s="161">
        <f>IF(K$2&lt;=analysis_period,IF(SUM($C778:K778)&gt;0,J430+1,0),0)</f>
        <v>0</v>
      </c>
      <c r="L430" s="161">
        <f>IF(L$2&lt;=analysis_period,IF(SUM($C778:L778)&gt;0,K430+1,0),0)</f>
        <v>0</v>
      </c>
      <c r="M430" s="161">
        <f>IF(M$2&lt;=analysis_period,IF(SUM($C778:M778)&gt;0,L430+1,0),0)</f>
        <v>0</v>
      </c>
      <c r="N430" s="161">
        <f>IF(N$2&lt;=analysis_period,IF(SUM($C778:N778)&gt;0,M430+1,0),0)</f>
        <v>0</v>
      </c>
      <c r="O430" s="161">
        <f>IF(O$2&lt;=analysis_period,IF(SUM($C778:O778)&gt;0,N430+1,0),0)</f>
        <v>0</v>
      </c>
      <c r="P430" s="161">
        <f>IF(P$2&lt;=analysis_period,IF(SUM($C778:P778)&gt;0,O430+1,0),0)</f>
        <v>0</v>
      </c>
      <c r="Q430" s="161">
        <f>IF(Q$2&lt;=analysis_period,IF(SUM($C778:Q778)&gt;0,P430+1,0),0)</f>
        <v>0</v>
      </c>
      <c r="R430" s="161">
        <f>IF(R$2&lt;=analysis_period,IF(SUM($C778:R778)&gt;0,Q430+1,0),0)</f>
        <v>0</v>
      </c>
      <c r="S430" s="161">
        <f>IF(S$2&lt;=analysis_period,IF(SUM($C778:S778)&gt;0,R430+1,0),0)</f>
        <v>0</v>
      </c>
      <c r="T430" s="161">
        <f>IF(T$2&lt;=analysis_period,IF(SUM($C778:T778)&gt;0,S430+1,0),0)</f>
        <v>0</v>
      </c>
      <c r="U430" s="161">
        <f>IF(U$2&lt;=analysis_period,IF(SUM($C778:U778)&gt;0,T430+1,0),0)</f>
        <v>0</v>
      </c>
      <c r="V430" s="161">
        <f>IF(V$2&lt;=analysis_period,IF(SUM($C778:V778)&gt;0,U430+1,0),0)</f>
        <v>0</v>
      </c>
      <c r="W430" s="161">
        <f>IF(W$2&lt;=analysis_period,IF(SUM($C778:W778)&gt;0,V430+1,0),0)</f>
        <v>0</v>
      </c>
      <c r="X430" s="161">
        <f>IF(X$2&lt;=analysis_period,IF(SUM($C778:X778)&gt;0,W430+1,0),0)</f>
        <v>0</v>
      </c>
      <c r="Y430" s="161">
        <f>IF(Y$2&lt;=analysis_period,IF(SUM($C778:Y778)&gt;0,X430+1,0),0)</f>
        <v>0</v>
      </c>
      <c r="Z430" s="161">
        <f>IF(Z$2&lt;=analysis_period,IF(SUM($C778:Z778)&gt;0,Y430+1,0),0)</f>
        <v>0</v>
      </c>
      <c r="AA430" s="161">
        <f>IF(AA$2&lt;=analysis_period,IF(SUM($C778:AA778)&gt;0,Z430+1,0),0)</f>
        <v>0</v>
      </c>
      <c r="AB430" s="161">
        <f>IF(AB$2&lt;=analysis_period,IF(SUM($C778:AB778)&gt;0,AA430+1,0),0)</f>
        <v>0</v>
      </c>
      <c r="AC430" s="161">
        <f>IF(AC$2&lt;=analysis_period,IF(SUM($C778:AC778)&gt;0,AB430+1,0),0)</f>
        <v>0</v>
      </c>
      <c r="AD430" s="161">
        <f>IF(AD$2&lt;=analysis_period,IF(SUM($C778:AD778)&gt;0,AC430+1,0),0)</f>
        <v>0</v>
      </c>
      <c r="AE430" s="161">
        <f>IF(AE$2&lt;=analysis_period,IF(SUM($C778:AE778)&gt;0,AD430+1,0),0)</f>
        <v>0</v>
      </c>
      <c r="AF430" s="161">
        <f>IF(AF$2&lt;=analysis_period,IF(SUM($C778:AF778)&gt;0,AE430+1,0),0)</f>
        <v>0</v>
      </c>
      <c r="AG430" s="161">
        <f>IF(AG$2&lt;=analysis_period,IF(SUM($C778:AG778)&gt;0,AF430+1,0),0)</f>
        <v>0</v>
      </c>
      <c r="AH430" s="161">
        <f>IF(AH$2&lt;=analysis_period,IF(SUM($C778:AH778)&gt;0,AG430+1,0),0)</f>
        <v>0</v>
      </c>
      <c r="AI430" s="161">
        <f>IF(AI$2&lt;=analysis_period,IF(SUM($C778:AI778)&gt;0,AH430+1,0),0)</f>
        <v>0</v>
      </c>
      <c r="AJ430" s="161">
        <f>IF(AJ$2&lt;=analysis_period,IF(SUM($C778:AJ778)&gt;0,AI430+1,0),0)</f>
        <v>0</v>
      </c>
      <c r="AK430" s="161">
        <f>IF(AK$2&lt;=analysis_period,IF(SUM($C778:AK778)&gt;0,AJ430+1,0),0)</f>
        <v>0</v>
      </c>
      <c r="AL430" s="161">
        <f>IF(AL$2&lt;=analysis_period,IF(SUM($C778:AL778)&gt;0,AK430+1,0),0)</f>
        <v>0</v>
      </c>
      <c r="AM430" s="161">
        <f>IF(AM$2&lt;=analysis_period,IF(SUM($C778:AM778)&gt;0,AL430+1,0),0)</f>
        <v>0</v>
      </c>
      <c r="AN430" s="161">
        <f>IF(AN$2&lt;=analysis_period,IF(SUM($C778:AN778)&gt;0,AM430+1,0),0)</f>
        <v>0</v>
      </c>
      <c r="AO430" s="161">
        <f>IF(AO$2&lt;=analysis_period,IF(SUM($C778:AO778)&gt;0,AN430+1,0),0)</f>
        <v>0</v>
      </c>
      <c r="AP430" s="161">
        <f>IF(AP$2&lt;=analysis_period,IF(SUM($C778:AP778)&gt;0,AO430+1,0),0)</f>
        <v>0</v>
      </c>
    </row>
    <row r="431" spans="1:42" x14ac:dyDescent="0.2">
      <c r="A431" s="4">
        <f t="shared" si="181"/>
        <v>5</v>
      </c>
      <c r="B431" s="4">
        <v>0</v>
      </c>
      <c r="C431" s="161">
        <f>IF(C$2&lt;=analysis_period,IF(SUM($C779:C779)&gt;0,B431+1,0),0)</f>
        <v>0</v>
      </c>
      <c r="D431" s="161">
        <f>IF(D$2&lt;=analysis_period,IF(SUM($C779:D779)&gt;0,C431+1,0),0)</f>
        <v>0</v>
      </c>
      <c r="E431" s="161">
        <f>IF(E$2&lt;=analysis_period,IF(SUM($C779:E779)&gt;0,D431+1,0),0)</f>
        <v>0</v>
      </c>
      <c r="F431" s="161">
        <f>IF(F$2&lt;=analysis_period,IF(SUM($C779:F779)&gt;0,E431+1,0),0)</f>
        <v>0</v>
      </c>
      <c r="G431" s="161">
        <f>IF(G$2&lt;=analysis_period,IF(SUM($C779:G779)&gt;0,F431+1,0),0)</f>
        <v>0</v>
      </c>
      <c r="H431" s="161">
        <f>IF(H$2&lt;=analysis_period,IF(SUM($C779:H779)&gt;0,G431+1,0),0)</f>
        <v>0</v>
      </c>
      <c r="I431" s="161">
        <f>IF(I$2&lt;=analysis_period,IF(SUM($C779:I779)&gt;0,H431+1,0),0)</f>
        <v>0</v>
      </c>
      <c r="J431" s="161">
        <f>IF(J$2&lt;=analysis_period,IF(SUM($C779:J779)&gt;0,I431+1,0),0)</f>
        <v>0</v>
      </c>
      <c r="K431" s="161">
        <f>IF(K$2&lt;=analysis_period,IF(SUM($C779:K779)&gt;0,J431+1,0),0)</f>
        <v>0</v>
      </c>
      <c r="L431" s="161">
        <f>IF(L$2&lt;=analysis_period,IF(SUM($C779:L779)&gt;0,K431+1,0),0)</f>
        <v>0</v>
      </c>
      <c r="M431" s="161">
        <f>IF(M$2&lt;=analysis_period,IF(SUM($C779:M779)&gt;0,L431+1,0),0)</f>
        <v>0</v>
      </c>
      <c r="N431" s="161">
        <f>IF(N$2&lt;=analysis_period,IF(SUM($C779:N779)&gt;0,M431+1,0),0)</f>
        <v>0</v>
      </c>
      <c r="O431" s="161">
        <f>IF(O$2&lt;=analysis_period,IF(SUM($C779:O779)&gt;0,N431+1,0),0)</f>
        <v>0</v>
      </c>
      <c r="P431" s="161">
        <f>IF(P$2&lt;=analysis_period,IF(SUM($C779:P779)&gt;0,O431+1,0),0)</f>
        <v>0</v>
      </c>
      <c r="Q431" s="161">
        <f>IF(Q$2&lt;=analysis_period,IF(SUM($C779:Q779)&gt;0,P431+1,0),0)</f>
        <v>0</v>
      </c>
      <c r="R431" s="161">
        <f>IF(R$2&lt;=analysis_period,IF(SUM($C779:R779)&gt;0,Q431+1,0),0)</f>
        <v>0</v>
      </c>
      <c r="S431" s="161">
        <f>IF(S$2&lt;=analysis_period,IF(SUM($C779:S779)&gt;0,R431+1,0),0)</f>
        <v>0</v>
      </c>
      <c r="T431" s="161">
        <f>IF(T$2&lt;=analysis_period,IF(SUM($C779:T779)&gt;0,S431+1,0),0)</f>
        <v>0</v>
      </c>
      <c r="U431" s="161">
        <f>IF(U$2&lt;=analysis_period,IF(SUM($C779:U779)&gt;0,T431+1,0),0)</f>
        <v>0</v>
      </c>
      <c r="V431" s="161">
        <f>IF(V$2&lt;=analysis_period,IF(SUM($C779:V779)&gt;0,U431+1,0),0)</f>
        <v>0</v>
      </c>
      <c r="W431" s="161">
        <f>IF(W$2&lt;=analysis_period,IF(SUM($C779:W779)&gt;0,V431+1,0),0)</f>
        <v>0</v>
      </c>
      <c r="X431" s="161">
        <f>IF(X$2&lt;=analysis_period,IF(SUM($C779:X779)&gt;0,W431+1,0),0)</f>
        <v>0</v>
      </c>
      <c r="Y431" s="161">
        <f>IF(Y$2&lt;=analysis_period,IF(SUM($C779:Y779)&gt;0,X431+1,0),0)</f>
        <v>0</v>
      </c>
      <c r="Z431" s="161">
        <f>IF(Z$2&lt;=analysis_period,IF(SUM($C779:Z779)&gt;0,Y431+1,0),0)</f>
        <v>0</v>
      </c>
      <c r="AA431" s="161">
        <f>IF(AA$2&lt;=analysis_period,IF(SUM($C779:AA779)&gt;0,Z431+1,0),0)</f>
        <v>0</v>
      </c>
      <c r="AB431" s="161">
        <f>IF(AB$2&lt;=analysis_period,IF(SUM($C779:AB779)&gt;0,AA431+1,0),0)</f>
        <v>0</v>
      </c>
      <c r="AC431" s="161">
        <f>IF(AC$2&lt;=analysis_period,IF(SUM($C779:AC779)&gt;0,AB431+1,0),0)</f>
        <v>0</v>
      </c>
      <c r="AD431" s="161">
        <f>IF(AD$2&lt;=analysis_period,IF(SUM($C779:AD779)&gt;0,AC431+1,0),0)</f>
        <v>0</v>
      </c>
      <c r="AE431" s="161">
        <f>IF(AE$2&lt;=analysis_period,IF(SUM($C779:AE779)&gt;0,AD431+1,0),0)</f>
        <v>0</v>
      </c>
      <c r="AF431" s="161">
        <f>IF(AF$2&lt;=analysis_period,IF(SUM($C779:AF779)&gt;0,AE431+1,0),0)</f>
        <v>0</v>
      </c>
      <c r="AG431" s="161">
        <f>IF(AG$2&lt;=analysis_period,IF(SUM($C779:AG779)&gt;0,AF431+1,0),0)</f>
        <v>0</v>
      </c>
      <c r="AH431" s="161">
        <f>IF(AH$2&lt;=analysis_period,IF(SUM($C779:AH779)&gt;0,AG431+1,0),0)</f>
        <v>0</v>
      </c>
      <c r="AI431" s="161">
        <f>IF(AI$2&lt;=analysis_period,IF(SUM($C779:AI779)&gt;0,AH431+1,0),0)</f>
        <v>0</v>
      </c>
      <c r="AJ431" s="161">
        <f>IF(AJ$2&lt;=analysis_period,IF(SUM($C779:AJ779)&gt;0,AI431+1,0),0)</f>
        <v>0</v>
      </c>
      <c r="AK431" s="161">
        <f>IF(AK$2&lt;=analysis_period,IF(SUM($C779:AK779)&gt;0,AJ431+1,0),0)</f>
        <v>0</v>
      </c>
      <c r="AL431" s="161">
        <f>IF(AL$2&lt;=analysis_period,IF(SUM($C779:AL779)&gt;0,AK431+1,0),0)</f>
        <v>0</v>
      </c>
      <c r="AM431" s="161">
        <f>IF(AM$2&lt;=analysis_period,IF(SUM($C779:AM779)&gt;0,AL431+1,0),0)</f>
        <v>0</v>
      </c>
      <c r="AN431" s="161">
        <f>IF(AN$2&lt;=analysis_period,IF(SUM($C779:AN779)&gt;0,AM431+1,0),0)</f>
        <v>0</v>
      </c>
      <c r="AO431" s="161">
        <f>IF(AO$2&lt;=analysis_period,IF(SUM($C779:AO779)&gt;0,AN431+1,0),0)</f>
        <v>0</v>
      </c>
      <c r="AP431" s="161">
        <f>IF(AP$2&lt;=analysis_period,IF(SUM($C779:AP779)&gt;0,AO431+1,0),0)</f>
        <v>0</v>
      </c>
    </row>
    <row r="432" spans="1:42" x14ac:dyDescent="0.2">
      <c r="A432" s="4">
        <f t="shared" si="181"/>
        <v>6</v>
      </c>
      <c r="B432" s="4">
        <v>0</v>
      </c>
      <c r="C432" s="161">
        <f>IF(C$2&lt;=analysis_period,IF(SUM($C780:C780)&gt;0,B432+1,0),0)</f>
        <v>0</v>
      </c>
      <c r="D432" s="161">
        <f>IF(D$2&lt;=analysis_period,IF(SUM($C780:D780)&gt;0,C432+1,0),0)</f>
        <v>0</v>
      </c>
      <c r="E432" s="161">
        <f>IF(E$2&lt;=analysis_period,IF(SUM($C780:E780)&gt;0,D432+1,0),0)</f>
        <v>0</v>
      </c>
      <c r="F432" s="161">
        <f>IF(F$2&lt;=analysis_period,IF(SUM($C780:F780)&gt;0,E432+1,0),0)</f>
        <v>0</v>
      </c>
      <c r="G432" s="161">
        <f>IF(G$2&lt;=analysis_period,IF(SUM($C780:G780)&gt;0,F432+1,0),0)</f>
        <v>0</v>
      </c>
      <c r="H432" s="161">
        <f>IF(H$2&lt;=analysis_period,IF(SUM($C780:H780)&gt;0,G432+1,0),0)</f>
        <v>0</v>
      </c>
      <c r="I432" s="161">
        <f>IF(I$2&lt;=analysis_period,IF(SUM($C780:I780)&gt;0,H432+1,0),0)</f>
        <v>0</v>
      </c>
      <c r="J432" s="161">
        <f>IF(J$2&lt;=analysis_period,IF(SUM($C780:J780)&gt;0,I432+1,0),0)</f>
        <v>0</v>
      </c>
      <c r="K432" s="161">
        <f>IF(K$2&lt;=analysis_period,IF(SUM($C780:K780)&gt;0,J432+1,0),0)</f>
        <v>0</v>
      </c>
      <c r="L432" s="161">
        <f>IF(L$2&lt;=analysis_period,IF(SUM($C780:L780)&gt;0,K432+1,0),0)</f>
        <v>0</v>
      </c>
      <c r="M432" s="161">
        <f>IF(M$2&lt;=analysis_period,IF(SUM($C780:M780)&gt;0,L432+1,0),0)</f>
        <v>0</v>
      </c>
      <c r="N432" s="161">
        <f>IF(N$2&lt;=analysis_period,IF(SUM($C780:N780)&gt;0,M432+1,0),0)</f>
        <v>0</v>
      </c>
      <c r="O432" s="161">
        <f>IF(O$2&lt;=analysis_period,IF(SUM($C780:O780)&gt;0,N432+1,0),0)</f>
        <v>0</v>
      </c>
      <c r="P432" s="161">
        <f>IF(P$2&lt;=analysis_period,IF(SUM($C780:P780)&gt;0,O432+1,0),0)</f>
        <v>0</v>
      </c>
      <c r="Q432" s="161">
        <f>IF(Q$2&lt;=analysis_period,IF(SUM($C780:Q780)&gt;0,P432+1,0),0)</f>
        <v>0</v>
      </c>
      <c r="R432" s="161">
        <f>IF(R$2&lt;=analysis_period,IF(SUM($C780:R780)&gt;0,Q432+1,0),0)</f>
        <v>0</v>
      </c>
      <c r="S432" s="161">
        <f>IF(S$2&lt;=analysis_period,IF(SUM($C780:S780)&gt;0,R432+1,0),0)</f>
        <v>0</v>
      </c>
      <c r="T432" s="161">
        <f>IF(T$2&lt;=analysis_period,IF(SUM($C780:T780)&gt;0,S432+1,0),0)</f>
        <v>0</v>
      </c>
      <c r="U432" s="161">
        <f>IF(U$2&lt;=analysis_period,IF(SUM($C780:U780)&gt;0,T432+1,0),0)</f>
        <v>0</v>
      </c>
      <c r="V432" s="161">
        <f>IF(V$2&lt;=analysis_period,IF(SUM($C780:V780)&gt;0,U432+1,0),0)</f>
        <v>0</v>
      </c>
      <c r="W432" s="161">
        <f>IF(W$2&lt;=analysis_period,IF(SUM($C780:W780)&gt;0,V432+1,0),0)</f>
        <v>0</v>
      </c>
      <c r="X432" s="161">
        <f>IF(X$2&lt;=analysis_period,IF(SUM($C780:X780)&gt;0,W432+1,0),0)</f>
        <v>0</v>
      </c>
      <c r="Y432" s="161">
        <f>IF(Y$2&lt;=analysis_period,IF(SUM($C780:Y780)&gt;0,X432+1,0),0)</f>
        <v>0</v>
      </c>
      <c r="Z432" s="161">
        <f>IF(Z$2&lt;=analysis_period,IF(SUM($C780:Z780)&gt;0,Y432+1,0),0)</f>
        <v>0</v>
      </c>
      <c r="AA432" s="161">
        <f>IF(AA$2&lt;=analysis_period,IF(SUM($C780:AA780)&gt;0,Z432+1,0),0)</f>
        <v>0</v>
      </c>
      <c r="AB432" s="161">
        <f>IF(AB$2&lt;=analysis_period,IF(SUM($C780:AB780)&gt;0,AA432+1,0),0)</f>
        <v>0</v>
      </c>
      <c r="AC432" s="161">
        <f>IF(AC$2&lt;=analysis_period,IF(SUM($C780:AC780)&gt;0,AB432+1,0),0)</f>
        <v>0</v>
      </c>
      <c r="AD432" s="161">
        <f>IF(AD$2&lt;=analysis_period,IF(SUM($C780:AD780)&gt;0,AC432+1,0),0)</f>
        <v>0</v>
      </c>
      <c r="AE432" s="161">
        <f>IF(AE$2&lt;=analysis_period,IF(SUM($C780:AE780)&gt;0,AD432+1,0),0)</f>
        <v>0</v>
      </c>
      <c r="AF432" s="161">
        <f>IF(AF$2&lt;=analysis_period,IF(SUM($C780:AF780)&gt;0,AE432+1,0),0)</f>
        <v>0</v>
      </c>
      <c r="AG432" s="161">
        <f>IF(AG$2&lt;=analysis_period,IF(SUM($C780:AG780)&gt;0,AF432+1,0),0)</f>
        <v>0</v>
      </c>
      <c r="AH432" s="161">
        <f>IF(AH$2&lt;=analysis_period,IF(SUM($C780:AH780)&gt;0,AG432+1,0),0)</f>
        <v>0</v>
      </c>
      <c r="AI432" s="161">
        <f>IF(AI$2&lt;=analysis_period,IF(SUM($C780:AI780)&gt;0,AH432+1,0),0)</f>
        <v>0</v>
      </c>
      <c r="AJ432" s="161">
        <f>IF(AJ$2&lt;=analysis_period,IF(SUM($C780:AJ780)&gt;0,AI432+1,0),0)</f>
        <v>0</v>
      </c>
      <c r="AK432" s="161">
        <f>IF(AK$2&lt;=analysis_period,IF(SUM($C780:AK780)&gt;0,AJ432+1,0),0)</f>
        <v>0</v>
      </c>
      <c r="AL432" s="161">
        <f>IF(AL$2&lt;=analysis_period,IF(SUM($C780:AL780)&gt;0,AK432+1,0),0)</f>
        <v>0</v>
      </c>
      <c r="AM432" s="161">
        <f>IF(AM$2&lt;=analysis_period,IF(SUM($C780:AM780)&gt;0,AL432+1,0),0)</f>
        <v>0</v>
      </c>
      <c r="AN432" s="161">
        <f>IF(AN$2&lt;=analysis_period,IF(SUM($C780:AN780)&gt;0,AM432+1,0),0)</f>
        <v>0</v>
      </c>
      <c r="AO432" s="161">
        <f>IF(AO$2&lt;=analysis_period,IF(SUM($C780:AO780)&gt;0,AN432+1,0),0)</f>
        <v>0</v>
      </c>
      <c r="AP432" s="161">
        <f>IF(AP$2&lt;=analysis_period,IF(SUM($C780:AP780)&gt;0,AO432+1,0),0)</f>
        <v>0</v>
      </c>
    </row>
    <row r="433" spans="1:42" x14ac:dyDescent="0.2">
      <c r="A433" s="4">
        <f t="shared" si="181"/>
        <v>7</v>
      </c>
      <c r="B433" s="4">
        <v>0</v>
      </c>
      <c r="C433" s="161">
        <f>IF(C$2&lt;=analysis_period,IF(SUM($C781:C781)&gt;0,B433+1,0),0)</f>
        <v>0</v>
      </c>
      <c r="D433" s="161">
        <f>IF(D$2&lt;=analysis_period,IF(SUM($C781:D781)&gt;0,C433+1,0),0)</f>
        <v>0</v>
      </c>
      <c r="E433" s="161">
        <f>IF(E$2&lt;=analysis_period,IF(SUM($C781:E781)&gt;0,D433+1,0),0)</f>
        <v>0</v>
      </c>
      <c r="F433" s="161">
        <f>IF(F$2&lt;=analysis_period,IF(SUM($C781:F781)&gt;0,E433+1,0),0)</f>
        <v>0</v>
      </c>
      <c r="G433" s="161">
        <f>IF(G$2&lt;=analysis_period,IF(SUM($C781:G781)&gt;0,F433+1,0),0)</f>
        <v>0</v>
      </c>
      <c r="H433" s="161">
        <f>IF(H$2&lt;=analysis_period,IF(SUM($C781:H781)&gt;0,G433+1,0),0)</f>
        <v>0</v>
      </c>
      <c r="I433" s="161">
        <f>IF(I$2&lt;=analysis_period,IF(SUM($C781:I781)&gt;0,H433+1,0),0)</f>
        <v>0</v>
      </c>
      <c r="J433" s="161">
        <f>IF(J$2&lt;=analysis_period,IF(SUM($C781:J781)&gt;0,I433+1,0),0)</f>
        <v>0</v>
      </c>
      <c r="K433" s="161">
        <f>IF(K$2&lt;=analysis_period,IF(SUM($C781:K781)&gt;0,J433+1,0),0)</f>
        <v>0</v>
      </c>
      <c r="L433" s="161">
        <f>IF(L$2&lt;=analysis_period,IF(SUM($C781:L781)&gt;0,K433+1,0),0)</f>
        <v>0</v>
      </c>
      <c r="M433" s="161">
        <f>IF(M$2&lt;=analysis_period,IF(SUM($C781:M781)&gt;0,L433+1,0),0)</f>
        <v>0</v>
      </c>
      <c r="N433" s="161">
        <f>IF(N$2&lt;=analysis_period,IF(SUM($C781:N781)&gt;0,M433+1,0),0)</f>
        <v>0</v>
      </c>
      <c r="O433" s="161">
        <f>IF(O$2&lt;=analysis_period,IF(SUM($C781:O781)&gt;0,N433+1,0),0)</f>
        <v>0</v>
      </c>
      <c r="P433" s="161">
        <f>IF(P$2&lt;=analysis_period,IF(SUM($C781:P781)&gt;0,O433+1,0),0)</f>
        <v>0</v>
      </c>
      <c r="Q433" s="161">
        <f>IF(Q$2&lt;=analysis_period,IF(SUM($C781:Q781)&gt;0,P433+1,0),0)</f>
        <v>0</v>
      </c>
      <c r="R433" s="161">
        <f>IF(R$2&lt;=analysis_period,IF(SUM($C781:R781)&gt;0,Q433+1,0),0)</f>
        <v>0</v>
      </c>
      <c r="S433" s="161">
        <f>IF(S$2&lt;=analysis_period,IF(SUM($C781:S781)&gt;0,R433+1,0),0)</f>
        <v>0</v>
      </c>
      <c r="T433" s="161">
        <f>IF(T$2&lt;=analysis_period,IF(SUM($C781:T781)&gt;0,S433+1,0),0)</f>
        <v>0</v>
      </c>
      <c r="U433" s="161">
        <f>IF(U$2&lt;=analysis_period,IF(SUM($C781:U781)&gt;0,T433+1,0),0)</f>
        <v>0</v>
      </c>
      <c r="V433" s="161">
        <f>IF(V$2&lt;=analysis_period,IF(SUM($C781:V781)&gt;0,U433+1,0),0)</f>
        <v>0</v>
      </c>
      <c r="W433" s="161">
        <f>IF(W$2&lt;=analysis_period,IF(SUM($C781:W781)&gt;0,V433+1,0),0)</f>
        <v>0</v>
      </c>
      <c r="X433" s="161">
        <f>IF(X$2&lt;=analysis_period,IF(SUM($C781:X781)&gt;0,W433+1,0),0)</f>
        <v>0</v>
      </c>
      <c r="Y433" s="161">
        <f>IF(Y$2&lt;=analysis_period,IF(SUM($C781:Y781)&gt;0,X433+1,0),0)</f>
        <v>0</v>
      </c>
      <c r="Z433" s="161">
        <f>IF(Z$2&lt;=analysis_period,IF(SUM($C781:Z781)&gt;0,Y433+1,0),0)</f>
        <v>0</v>
      </c>
      <c r="AA433" s="161">
        <f>IF(AA$2&lt;=analysis_period,IF(SUM($C781:AA781)&gt;0,Z433+1,0),0)</f>
        <v>0</v>
      </c>
      <c r="AB433" s="161">
        <f>IF(AB$2&lt;=analysis_period,IF(SUM($C781:AB781)&gt;0,AA433+1,0),0)</f>
        <v>0</v>
      </c>
      <c r="AC433" s="161">
        <f>IF(AC$2&lt;=analysis_period,IF(SUM($C781:AC781)&gt;0,AB433+1,0),0)</f>
        <v>0</v>
      </c>
      <c r="AD433" s="161">
        <f>IF(AD$2&lt;=analysis_period,IF(SUM($C781:AD781)&gt;0,AC433+1,0),0)</f>
        <v>0</v>
      </c>
      <c r="AE433" s="161">
        <f>IF(AE$2&lt;=analysis_period,IF(SUM($C781:AE781)&gt;0,AD433+1,0),0)</f>
        <v>0</v>
      </c>
      <c r="AF433" s="161">
        <f>IF(AF$2&lt;=analysis_period,IF(SUM($C781:AF781)&gt;0,AE433+1,0),0)</f>
        <v>0</v>
      </c>
      <c r="AG433" s="161">
        <f>IF(AG$2&lt;=analysis_period,IF(SUM($C781:AG781)&gt;0,AF433+1,0),0)</f>
        <v>0</v>
      </c>
      <c r="AH433" s="161">
        <f>IF(AH$2&lt;=analysis_period,IF(SUM($C781:AH781)&gt;0,AG433+1,0),0)</f>
        <v>0</v>
      </c>
      <c r="AI433" s="161">
        <f>IF(AI$2&lt;=analysis_period,IF(SUM($C781:AI781)&gt;0,AH433+1,0),0)</f>
        <v>0</v>
      </c>
      <c r="AJ433" s="161">
        <f>IF(AJ$2&lt;=analysis_period,IF(SUM($C781:AJ781)&gt;0,AI433+1,0),0)</f>
        <v>0</v>
      </c>
      <c r="AK433" s="161">
        <f>IF(AK$2&lt;=analysis_period,IF(SUM($C781:AK781)&gt;0,AJ433+1,0),0)</f>
        <v>0</v>
      </c>
      <c r="AL433" s="161">
        <f>IF(AL$2&lt;=analysis_period,IF(SUM($C781:AL781)&gt;0,AK433+1,0),0)</f>
        <v>0</v>
      </c>
      <c r="AM433" s="161">
        <f>IF(AM$2&lt;=analysis_period,IF(SUM($C781:AM781)&gt;0,AL433+1,0),0)</f>
        <v>0</v>
      </c>
      <c r="AN433" s="161">
        <f>IF(AN$2&lt;=analysis_period,IF(SUM($C781:AN781)&gt;0,AM433+1,0),0)</f>
        <v>0</v>
      </c>
      <c r="AO433" s="161">
        <f>IF(AO$2&lt;=analysis_period,IF(SUM($C781:AO781)&gt;0,AN433+1,0),0)</f>
        <v>0</v>
      </c>
      <c r="AP433" s="161">
        <f>IF(AP$2&lt;=analysis_period,IF(SUM($C781:AP781)&gt;0,AO433+1,0),0)</f>
        <v>0</v>
      </c>
    </row>
    <row r="434" spans="1:42" x14ac:dyDescent="0.2">
      <c r="A434" s="4">
        <f t="shared" si="181"/>
        <v>8</v>
      </c>
      <c r="B434" s="4">
        <v>0</v>
      </c>
      <c r="C434" s="161">
        <f>IF(C$2&lt;=analysis_period,IF(SUM($C782:C782)&gt;0,B434+1,0),0)</f>
        <v>0</v>
      </c>
      <c r="D434" s="161">
        <f>IF(D$2&lt;=analysis_period,IF(SUM($C782:D782)&gt;0,C434+1,0),0)</f>
        <v>0</v>
      </c>
      <c r="E434" s="161">
        <f>IF(E$2&lt;=analysis_period,IF(SUM($C782:E782)&gt;0,D434+1,0),0)</f>
        <v>0</v>
      </c>
      <c r="F434" s="161">
        <f>IF(F$2&lt;=analysis_period,IF(SUM($C782:F782)&gt;0,E434+1,0),0)</f>
        <v>0</v>
      </c>
      <c r="G434" s="161">
        <f>IF(G$2&lt;=analysis_period,IF(SUM($C782:G782)&gt;0,F434+1,0),0)</f>
        <v>0</v>
      </c>
      <c r="H434" s="161">
        <f>IF(H$2&lt;=analysis_period,IF(SUM($C782:H782)&gt;0,G434+1,0),0)</f>
        <v>0</v>
      </c>
      <c r="I434" s="161">
        <f>IF(I$2&lt;=analysis_period,IF(SUM($C782:I782)&gt;0,H434+1,0),0)</f>
        <v>0</v>
      </c>
      <c r="J434" s="161">
        <f>IF(J$2&lt;=analysis_period,IF(SUM($C782:J782)&gt;0,I434+1,0),0)</f>
        <v>0</v>
      </c>
      <c r="K434" s="161">
        <f>IF(K$2&lt;=analysis_period,IF(SUM($C782:K782)&gt;0,J434+1,0),0)</f>
        <v>0</v>
      </c>
      <c r="L434" s="161">
        <f>IF(L$2&lt;=analysis_period,IF(SUM($C782:L782)&gt;0,K434+1,0),0)</f>
        <v>0</v>
      </c>
      <c r="M434" s="161">
        <f>IF(M$2&lt;=analysis_period,IF(SUM($C782:M782)&gt;0,L434+1,0),0)</f>
        <v>0</v>
      </c>
      <c r="N434" s="161">
        <f>IF(N$2&lt;=analysis_period,IF(SUM($C782:N782)&gt;0,M434+1,0),0)</f>
        <v>0</v>
      </c>
      <c r="O434" s="161">
        <f>IF(O$2&lt;=analysis_period,IF(SUM($C782:O782)&gt;0,N434+1,0),0)</f>
        <v>0</v>
      </c>
      <c r="P434" s="161">
        <f>IF(P$2&lt;=analysis_period,IF(SUM($C782:P782)&gt;0,O434+1,0),0)</f>
        <v>0</v>
      </c>
      <c r="Q434" s="161">
        <f>IF(Q$2&lt;=analysis_period,IF(SUM($C782:Q782)&gt;0,P434+1,0),0)</f>
        <v>0</v>
      </c>
      <c r="R434" s="161">
        <f>IF(R$2&lt;=analysis_period,IF(SUM($C782:R782)&gt;0,Q434+1,0),0)</f>
        <v>0</v>
      </c>
      <c r="S434" s="161">
        <f>IF(S$2&lt;=analysis_period,IF(SUM($C782:S782)&gt;0,R434+1,0),0)</f>
        <v>0</v>
      </c>
      <c r="T434" s="161">
        <f>IF(T$2&lt;=analysis_period,IF(SUM($C782:T782)&gt;0,S434+1,0),0)</f>
        <v>0</v>
      </c>
      <c r="U434" s="161">
        <f>IF(U$2&lt;=analysis_period,IF(SUM($C782:U782)&gt;0,T434+1,0),0)</f>
        <v>0</v>
      </c>
      <c r="V434" s="161">
        <f>IF(V$2&lt;=analysis_period,IF(SUM($C782:V782)&gt;0,U434+1,0),0)</f>
        <v>0</v>
      </c>
      <c r="W434" s="161">
        <f>IF(W$2&lt;=analysis_period,IF(SUM($C782:W782)&gt;0,V434+1,0),0)</f>
        <v>0</v>
      </c>
      <c r="X434" s="161">
        <f>IF(X$2&lt;=analysis_period,IF(SUM($C782:X782)&gt;0,W434+1,0),0)</f>
        <v>0</v>
      </c>
      <c r="Y434" s="161">
        <f>IF(Y$2&lt;=analysis_period,IF(SUM($C782:Y782)&gt;0,X434+1,0),0)</f>
        <v>0</v>
      </c>
      <c r="Z434" s="161">
        <f>IF(Z$2&lt;=analysis_period,IF(SUM($C782:Z782)&gt;0,Y434+1,0),0)</f>
        <v>0</v>
      </c>
      <c r="AA434" s="161">
        <f>IF(AA$2&lt;=analysis_period,IF(SUM($C782:AA782)&gt;0,Z434+1,0),0)</f>
        <v>0</v>
      </c>
      <c r="AB434" s="161">
        <f>IF(AB$2&lt;=analysis_period,IF(SUM($C782:AB782)&gt;0,AA434+1,0),0)</f>
        <v>0</v>
      </c>
      <c r="AC434" s="161">
        <f>IF(AC$2&lt;=analysis_period,IF(SUM($C782:AC782)&gt;0,AB434+1,0),0)</f>
        <v>0</v>
      </c>
      <c r="AD434" s="161">
        <f>IF(AD$2&lt;=analysis_period,IF(SUM($C782:AD782)&gt;0,AC434+1,0),0)</f>
        <v>0</v>
      </c>
      <c r="AE434" s="161">
        <f>IF(AE$2&lt;=analysis_period,IF(SUM($C782:AE782)&gt;0,AD434+1,0),0)</f>
        <v>0</v>
      </c>
      <c r="AF434" s="161">
        <f>IF(AF$2&lt;=analysis_period,IF(SUM($C782:AF782)&gt;0,AE434+1,0),0)</f>
        <v>0</v>
      </c>
      <c r="AG434" s="161">
        <f>IF(AG$2&lt;=analysis_period,IF(SUM($C782:AG782)&gt;0,AF434+1,0),0)</f>
        <v>0</v>
      </c>
      <c r="AH434" s="161">
        <f>IF(AH$2&lt;=analysis_period,IF(SUM($C782:AH782)&gt;0,AG434+1,0),0)</f>
        <v>0</v>
      </c>
      <c r="AI434" s="161">
        <f>IF(AI$2&lt;=analysis_period,IF(SUM($C782:AI782)&gt;0,AH434+1,0),0)</f>
        <v>0</v>
      </c>
      <c r="AJ434" s="161">
        <f>IF(AJ$2&lt;=analysis_period,IF(SUM($C782:AJ782)&gt;0,AI434+1,0),0)</f>
        <v>0</v>
      </c>
      <c r="AK434" s="161">
        <f>IF(AK$2&lt;=analysis_period,IF(SUM($C782:AK782)&gt;0,AJ434+1,0),0)</f>
        <v>0</v>
      </c>
      <c r="AL434" s="161">
        <f>IF(AL$2&lt;=analysis_period,IF(SUM($C782:AL782)&gt;0,AK434+1,0),0)</f>
        <v>0</v>
      </c>
      <c r="AM434" s="161">
        <f>IF(AM$2&lt;=analysis_period,IF(SUM($C782:AM782)&gt;0,AL434+1,0),0)</f>
        <v>0</v>
      </c>
      <c r="AN434" s="161">
        <f>IF(AN$2&lt;=analysis_period,IF(SUM($C782:AN782)&gt;0,AM434+1,0),0)</f>
        <v>0</v>
      </c>
      <c r="AO434" s="161">
        <f>IF(AO$2&lt;=analysis_period,IF(SUM($C782:AO782)&gt;0,AN434+1,0),0)</f>
        <v>0</v>
      </c>
      <c r="AP434" s="161">
        <f>IF(AP$2&lt;=analysis_period,IF(SUM($C782:AP782)&gt;0,AO434+1,0),0)</f>
        <v>0</v>
      </c>
    </row>
    <row r="435" spans="1:42" x14ac:dyDescent="0.2">
      <c r="A435" s="4">
        <f>A434+1</f>
        <v>9</v>
      </c>
      <c r="B435" s="4">
        <v>0</v>
      </c>
      <c r="C435" s="161">
        <f>IF(C$2&lt;=analysis_period,IF(SUM($C783:C783)&gt;0,B435+1,0),0)</f>
        <v>0</v>
      </c>
      <c r="D435" s="161">
        <f>IF(D$2&lt;=analysis_period,IF(SUM($C783:D783)&gt;0,C435+1,0),0)</f>
        <v>0</v>
      </c>
      <c r="E435" s="161">
        <f>IF(E$2&lt;=analysis_period,IF(SUM($C783:E783)&gt;0,D435+1,0),0)</f>
        <v>0</v>
      </c>
      <c r="F435" s="161">
        <f>IF(F$2&lt;=analysis_period,IF(SUM($C783:F783)&gt;0,E435+1,0),0)</f>
        <v>0</v>
      </c>
      <c r="G435" s="161">
        <f>IF(G$2&lt;=analysis_period,IF(SUM($C783:G783)&gt;0,F435+1,0),0)</f>
        <v>0</v>
      </c>
      <c r="H435" s="161">
        <f>IF(H$2&lt;=analysis_period,IF(SUM($C783:H783)&gt;0,G435+1,0),0)</f>
        <v>0</v>
      </c>
      <c r="I435" s="161">
        <f>IF(I$2&lt;=analysis_period,IF(SUM($C783:I783)&gt;0,H435+1,0),0)</f>
        <v>0</v>
      </c>
      <c r="J435" s="161">
        <f>IF(J$2&lt;=analysis_period,IF(SUM($C783:J783)&gt;0,I435+1,0),0)</f>
        <v>0</v>
      </c>
      <c r="K435" s="161">
        <f>IF(K$2&lt;=analysis_period,IF(SUM($C783:K783)&gt;0,J435+1,0),0)</f>
        <v>0</v>
      </c>
      <c r="L435" s="161">
        <f>IF(L$2&lt;=analysis_period,IF(SUM($C783:L783)&gt;0,K435+1,0),0)</f>
        <v>0</v>
      </c>
      <c r="M435" s="161">
        <f>IF(M$2&lt;=analysis_period,IF(SUM($C783:M783)&gt;0,L435+1,0),0)</f>
        <v>0</v>
      </c>
      <c r="N435" s="161">
        <f>IF(N$2&lt;=analysis_period,IF(SUM($C783:N783)&gt;0,M435+1,0),0)</f>
        <v>0</v>
      </c>
      <c r="O435" s="161">
        <f>IF(O$2&lt;=analysis_period,IF(SUM($C783:O783)&gt;0,N435+1,0),0)</f>
        <v>0</v>
      </c>
      <c r="P435" s="161">
        <f>IF(P$2&lt;=analysis_period,IF(SUM($C783:P783)&gt;0,O435+1,0),0)</f>
        <v>0</v>
      </c>
      <c r="Q435" s="161">
        <f>IF(Q$2&lt;=analysis_period,IF(SUM($C783:Q783)&gt;0,P435+1,0),0)</f>
        <v>0</v>
      </c>
      <c r="R435" s="161">
        <f>IF(R$2&lt;=analysis_period,IF(SUM($C783:R783)&gt;0,Q435+1,0),0)</f>
        <v>0</v>
      </c>
      <c r="S435" s="161">
        <f>IF(S$2&lt;=analysis_period,IF(SUM($C783:S783)&gt;0,R435+1,0),0)</f>
        <v>0</v>
      </c>
      <c r="T435" s="161">
        <f>IF(T$2&lt;=analysis_period,IF(SUM($C783:T783)&gt;0,S435+1,0),0)</f>
        <v>0</v>
      </c>
      <c r="U435" s="161">
        <f>IF(U$2&lt;=analysis_period,IF(SUM($C783:U783)&gt;0,T435+1,0),0)</f>
        <v>0</v>
      </c>
      <c r="V435" s="161">
        <f>IF(V$2&lt;=analysis_period,IF(SUM($C783:V783)&gt;0,U435+1,0),0)</f>
        <v>0</v>
      </c>
      <c r="W435" s="161">
        <f>IF(W$2&lt;=analysis_period,IF(SUM($C783:W783)&gt;0,V435+1,0),0)</f>
        <v>0</v>
      </c>
      <c r="X435" s="161">
        <f>IF(X$2&lt;=analysis_period,IF(SUM($C783:X783)&gt;0,W435+1,0),0)</f>
        <v>0</v>
      </c>
      <c r="Y435" s="161">
        <f>IF(Y$2&lt;=analysis_period,IF(SUM($C783:Y783)&gt;0,X435+1,0),0)</f>
        <v>0</v>
      </c>
      <c r="Z435" s="161">
        <f>IF(Z$2&lt;=analysis_period,IF(SUM($C783:Z783)&gt;0,Y435+1,0),0)</f>
        <v>0</v>
      </c>
      <c r="AA435" s="161">
        <f>IF(AA$2&lt;=analysis_period,IF(SUM($C783:AA783)&gt;0,Z435+1,0),0)</f>
        <v>0</v>
      </c>
      <c r="AB435" s="161">
        <f>IF(AB$2&lt;=analysis_period,IF(SUM($C783:AB783)&gt;0,AA435+1,0),0)</f>
        <v>0</v>
      </c>
      <c r="AC435" s="161">
        <f>IF(AC$2&lt;=analysis_period,IF(SUM($C783:AC783)&gt;0,AB435+1,0),0)</f>
        <v>0</v>
      </c>
      <c r="AD435" s="161">
        <f>IF(AD$2&lt;=analysis_period,IF(SUM($C783:AD783)&gt;0,AC435+1,0),0)</f>
        <v>0</v>
      </c>
      <c r="AE435" s="161">
        <f>IF(AE$2&lt;=analysis_period,IF(SUM($C783:AE783)&gt;0,AD435+1,0),0)</f>
        <v>0</v>
      </c>
      <c r="AF435" s="161">
        <f>IF(AF$2&lt;=analysis_period,IF(SUM($C783:AF783)&gt;0,AE435+1,0),0)</f>
        <v>0</v>
      </c>
      <c r="AG435" s="161">
        <f>IF(AG$2&lt;=analysis_period,IF(SUM($C783:AG783)&gt;0,AF435+1,0),0)</f>
        <v>0</v>
      </c>
      <c r="AH435" s="161">
        <f>IF(AH$2&lt;=analysis_period,IF(SUM($C783:AH783)&gt;0,AG435+1,0),0)</f>
        <v>0</v>
      </c>
      <c r="AI435" s="161">
        <f>IF(AI$2&lt;=analysis_period,IF(SUM($C783:AI783)&gt;0,AH435+1,0),0)</f>
        <v>0</v>
      </c>
      <c r="AJ435" s="161">
        <f>IF(AJ$2&lt;=analysis_period,IF(SUM($C783:AJ783)&gt;0,AI435+1,0),0)</f>
        <v>0</v>
      </c>
      <c r="AK435" s="161">
        <f>IF(AK$2&lt;=analysis_period,IF(SUM($C783:AK783)&gt;0,AJ435+1,0),0)</f>
        <v>0</v>
      </c>
      <c r="AL435" s="161">
        <f>IF(AL$2&lt;=analysis_period,IF(SUM($C783:AL783)&gt;0,AK435+1,0),0)</f>
        <v>0</v>
      </c>
      <c r="AM435" s="161">
        <f>IF(AM$2&lt;=analysis_period,IF(SUM($C783:AM783)&gt;0,AL435+1,0),0)</f>
        <v>0</v>
      </c>
      <c r="AN435" s="161">
        <f>IF(AN$2&lt;=analysis_period,IF(SUM($C783:AN783)&gt;0,AM435+1,0),0)</f>
        <v>0</v>
      </c>
      <c r="AO435" s="161">
        <f>IF(AO$2&lt;=analysis_period,IF(SUM($C783:AO783)&gt;0,AN435+1,0),0)</f>
        <v>0</v>
      </c>
      <c r="AP435" s="161">
        <f>IF(AP$2&lt;=analysis_period,IF(SUM($C783:AP783)&gt;0,AO435+1,0),0)</f>
        <v>0</v>
      </c>
    </row>
    <row r="436" spans="1:42" x14ac:dyDescent="0.2">
      <c r="A436" s="4">
        <f t="shared" si="181"/>
        <v>10</v>
      </c>
      <c r="B436" s="4">
        <v>0</v>
      </c>
      <c r="C436" s="161">
        <f>IF(C$2&lt;=analysis_period,IF(SUM($C784:C784)&gt;0,B436+1,0),0)</f>
        <v>0</v>
      </c>
      <c r="D436" s="161">
        <f>IF(D$2&lt;=analysis_period,IF(SUM($C784:D784)&gt;0,C436+1,0),0)</f>
        <v>0</v>
      </c>
      <c r="E436" s="161">
        <f>IF(E$2&lt;=analysis_period,IF(SUM($C784:E784)&gt;0,D436+1,0),0)</f>
        <v>0</v>
      </c>
      <c r="F436" s="161">
        <f>IF(F$2&lt;=analysis_period,IF(SUM($C784:F784)&gt;0,E436+1,0),0)</f>
        <v>0</v>
      </c>
      <c r="G436" s="161">
        <f>IF(G$2&lt;=analysis_period,IF(SUM($C784:G784)&gt;0,F436+1,0),0)</f>
        <v>0</v>
      </c>
      <c r="H436" s="161">
        <f>IF(H$2&lt;=analysis_period,IF(SUM($C784:H784)&gt;0,G436+1,0),0)</f>
        <v>0</v>
      </c>
      <c r="I436" s="161">
        <f>IF(I$2&lt;=analysis_period,IF(SUM($C784:I784)&gt;0,H436+1,0),0)</f>
        <v>0</v>
      </c>
      <c r="J436" s="161">
        <f>IF(J$2&lt;=analysis_period,IF(SUM($C784:J784)&gt;0,I436+1,0),0)</f>
        <v>0</v>
      </c>
      <c r="K436" s="161">
        <f>IF(K$2&lt;=analysis_period,IF(SUM($C784:K784)&gt;0,J436+1,0),0)</f>
        <v>0</v>
      </c>
      <c r="L436" s="161">
        <f>IF(L$2&lt;=analysis_period,IF(SUM($C784:L784)&gt;0,K436+1,0),0)</f>
        <v>0</v>
      </c>
      <c r="M436" s="161">
        <f>IF(M$2&lt;=analysis_period,IF(SUM($C784:M784)&gt;0,L436+1,0),0)</f>
        <v>0</v>
      </c>
      <c r="N436" s="161">
        <f>IF(N$2&lt;=analysis_period,IF(SUM($C784:N784)&gt;0,M436+1,0),0)</f>
        <v>0</v>
      </c>
      <c r="O436" s="161">
        <f>IF(O$2&lt;=analysis_period,IF(SUM($C784:O784)&gt;0,N436+1,0),0)</f>
        <v>0</v>
      </c>
      <c r="P436" s="161">
        <f>IF(P$2&lt;=analysis_period,IF(SUM($C784:P784)&gt;0,O436+1,0),0)</f>
        <v>0</v>
      </c>
      <c r="Q436" s="161">
        <f>IF(Q$2&lt;=analysis_period,IF(SUM($C784:Q784)&gt;0,P436+1,0),0)</f>
        <v>0</v>
      </c>
      <c r="R436" s="161">
        <f>IF(R$2&lt;=analysis_period,IF(SUM($C784:R784)&gt;0,Q436+1,0),0)</f>
        <v>0</v>
      </c>
      <c r="S436" s="161">
        <f>IF(S$2&lt;=analysis_period,IF(SUM($C784:S784)&gt;0,R436+1,0),0)</f>
        <v>0</v>
      </c>
      <c r="T436" s="161">
        <f>IF(T$2&lt;=analysis_period,IF(SUM($C784:T784)&gt;0,S436+1,0),0)</f>
        <v>0</v>
      </c>
      <c r="U436" s="161">
        <f>IF(U$2&lt;=analysis_period,IF(SUM($C784:U784)&gt;0,T436+1,0),0)</f>
        <v>0</v>
      </c>
      <c r="V436" s="161">
        <f>IF(V$2&lt;=analysis_period,IF(SUM($C784:V784)&gt;0,U436+1,0),0)</f>
        <v>0</v>
      </c>
      <c r="W436" s="161">
        <f>IF(W$2&lt;=analysis_period,IF(SUM($C784:W784)&gt;0,V436+1,0),0)</f>
        <v>0</v>
      </c>
      <c r="X436" s="161">
        <f>IF(X$2&lt;=analysis_period,IF(SUM($C784:X784)&gt;0,W436+1,0),0)</f>
        <v>0</v>
      </c>
      <c r="Y436" s="161">
        <f>IF(Y$2&lt;=analysis_period,IF(SUM($C784:Y784)&gt;0,X436+1,0),0)</f>
        <v>0</v>
      </c>
      <c r="Z436" s="161">
        <f>IF(Z$2&lt;=analysis_period,IF(SUM($C784:Z784)&gt;0,Y436+1,0),0)</f>
        <v>0</v>
      </c>
      <c r="AA436" s="161">
        <f>IF(AA$2&lt;=analysis_period,IF(SUM($C784:AA784)&gt;0,Z436+1,0),0)</f>
        <v>0</v>
      </c>
      <c r="AB436" s="161">
        <f>IF(AB$2&lt;=analysis_period,IF(SUM($C784:AB784)&gt;0,AA436+1,0),0)</f>
        <v>0</v>
      </c>
      <c r="AC436" s="161">
        <f>IF(AC$2&lt;=analysis_period,IF(SUM($C784:AC784)&gt;0,AB436+1,0),0)</f>
        <v>0</v>
      </c>
      <c r="AD436" s="161">
        <f>IF(AD$2&lt;=analysis_period,IF(SUM($C784:AD784)&gt;0,AC436+1,0),0)</f>
        <v>0</v>
      </c>
      <c r="AE436" s="161">
        <f>IF(AE$2&lt;=analysis_period,IF(SUM($C784:AE784)&gt;0,AD436+1,0),0)</f>
        <v>0</v>
      </c>
      <c r="AF436" s="161">
        <f>IF(AF$2&lt;=analysis_period,IF(SUM($C784:AF784)&gt;0,AE436+1,0),0)</f>
        <v>0</v>
      </c>
      <c r="AG436" s="161">
        <f>IF(AG$2&lt;=analysis_period,IF(SUM($C784:AG784)&gt;0,AF436+1,0),0)</f>
        <v>0</v>
      </c>
      <c r="AH436" s="161">
        <f>IF(AH$2&lt;=analysis_period,IF(SUM($C784:AH784)&gt;0,AG436+1,0),0)</f>
        <v>0</v>
      </c>
      <c r="AI436" s="161">
        <f>IF(AI$2&lt;=analysis_period,IF(SUM($C784:AI784)&gt;0,AH436+1,0),0)</f>
        <v>0</v>
      </c>
      <c r="AJ436" s="161">
        <f>IF(AJ$2&lt;=analysis_period,IF(SUM($C784:AJ784)&gt;0,AI436+1,0),0)</f>
        <v>0</v>
      </c>
      <c r="AK436" s="161">
        <f>IF(AK$2&lt;=analysis_period,IF(SUM($C784:AK784)&gt;0,AJ436+1,0),0)</f>
        <v>0</v>
      </c>
      <c r="AL436" s="161">
        <f>IF(AL$2&lt;=analysis_period,IF(SUM($C784:AL784)&gt;0,AK436+1,0),0)</f>
        <v>0</v>
      </c>
      <c r="AM436" s="161">
        <f>IF(AM$2&lt;=analysis_period,IF(SUM($C784:AM784)&gt;0,AL436+1,0),0)</f>
        <v>0</v>
      </c>
      <c r="AN436" s="161">
        <f>IF(AN$2&lt;=analysis_period,IF(SUM($C784:AN784)&gt;0,AM436+1,0),0)</f>
        <v>0</v>
      </c>
      <c r="AO436" s="161">
        <f>IF(AO$2&lt;=analysis_period,IF(SUM($C784:AO784)&gt;0,AN436+1,0),0)</f>
        <v>0</v>
      </c>
      <c r="AP436" s="161">
        <f>IF(AP$2&lt;=analysis_period,IF(SUM($C784:AP784)&gt;0,AO436+1,0),0)</f>
        <v>0</v>
      </c>
    </row>
    <row r="437" spans="1:42" x14ac:dyDescent="0.2">
      <c r="A437" s="21"/>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5"/>
    </row>
    <row r="438" spans="1:42" x14ac:dyDescent="0.2">
      <c r="A438" s="21" t="s">
        <v>80</v>
      </c>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5"/>
    </row>
    <row r="439" spans="1:42" x14ac:dyDescent="0.2">
      <c r="A439" s="4">
        <v>1</v>
      </c>
      <c r="B439" s="179">
        <f t="shared" ref="B439:B448" si="182">SUM(C439:AP439)</f>
        <v>0</v>
      </c>
      <c r="C439" s="181">
        <f t="shared" ref="C439:AP439" si="183">LOOKUP(C427,$B$371:$AP$371,$B$372:$AP$372)/100*$B775</f>
        <v>0</v>
      </c>
      <c r="D439" s="181">
        <f t="shared" si="183"/>
        <v>0</v>
      </c>
      <c r="E439" s="181">
        <f t="shared" si="183"/>
        <v>0</v>
      </c>
      <c r="F439" s="181">
        <f t="shared" si="183"/>
        <v>0</v>
      </c>
      <c r="G439" s="181">
        <f t="shared" si="183"/>
        <v>0</v>
      </c>
      <c r="H439" s="181">
        <f t="shared" si="183"/>
        <v>0</v>
      </c>
      <c r="I439" s="181">
        <f t="shared" si="183"/>
        <v>0</v>
      </c>
      <c r="J439" s="181">
        <f t="shared" si="183"/>
        <v>0</v>
      </c>
      <c r="K439" s="181">
        <f t="shared" si="183"/>
        <v>0</v>
      </c>
      <c r="L439" s="181">
        <f t="shared" si="183"/>
        <v>0</v>
      </c>
      <c r="M439" s="181">
        <f t="shared" si="183"/>
        <v>0</v>
      </c>
      <c r="N439" s="181">
        <f t="shared" si="183"/>
        <v>0</v>
      </c>
      <c r="O439" s="181">
        <f t="shared" si="183"/>
        <v>0</v>
      </c>
      <c r="P439" s="181">
        <f t="shared" si="183"/>
        <v>0</v>
      </c>
      <c r="Q439" s="181">
        <f t="shared" si="183"/>
        <v>0</v>
      </c>
      <c r="R439" s="181">
        <f t="shared" si="183"/>
        <v>0</v>
      </c>
      <c r="S439" s="181">
        <f t="shared" si="183"/>
        <v>0</v>
      </c>
      <c r="T439" s="181">
        <f t="shared" si="183"/>
        <v>0</v>
      </c>
      <c r="U439" s="181">
        <f t="shared" si="183"/>
        <v>0</v>
      </c>
      <c r="V439" s="181">
        <f t="shared" si="183"/>
        <v>0</v>
      </c>
      <c r="W439" s="181">
        <f t="shared" si="183"/>
        <v>0</v>
      </c>
      <c r="X439" s="181">
        <f t="shared" si="183"/>
        <v>0</v>
      </c>
      <c r="Y439" s="181">
        <f t="shared" si="183"/>
        <v>0</v>
      </c>
      <c r="Z439" s="181">
        <f t="shared" si="183"/>
        <v>0</v>
      </c>
      <c r="AA439" s="181">
        <f t="shared" si="183"/>
        <v>0</v>
      </c>
      <c r="AB439" s="181">
        <f t="shared" si="183"/>
        <v>0</v>
      </c>
      <c r="AC439" s="181">
        <f t="shared" si="183"/>
        <v>0</v>
      </c>
      <c r="AD439" s="181">
        <f t="shared" si="183"/>
        <v>0</v>
      </c>
      <c r="AE439" s="181">
        <f t="shared" si="183"/>
        <v>0</v>
      </c>
      <c r="AF439" s="181">
        <f t="shared" si="183"/>
        <v>0</v>
      </c>
      <c r="AG439" s="181">
        <f t="shared" si="183"/>
        <v>0</v>
      </c>
      <c r="AH439" s="181">
        <f t="shared" si="183"/>
        <v>0</v>
      </c>
      <c r="AI439" s="181">
        <f t="shared" si="183"/>
        <v>0</v>
      </c>
      <c r="AJ439" s="181">
        <f t="shared" si="183"/>
        <v>0</v>
      </c>
      <c r="AK439" s="181">
        <f t="shared" si="183"/>
        <v>0</v>
      </c>
      <c r="AL439" s="181">
        <f t="shared" si="183"/>
        <v>0</v>
      </c>
      <c r="AM439" s="181">
        <f t="shared" si="183"/>
        <v>0</v>
      </c>
      <c r="AN439" s="181">
        <f t="shared" si="183"/>
        <v>0</v>
      </c>
      <c r="AO439" s="181">
        <f t="shared" si="183"/>
        <v>0</v>
      </c>
      <c r="AP439" s="181">
        <f t="shared" si="183"/>
        <v>0</v>
      </c>
    </row>
    <row r="440" spans="1:42" x14ac:dyDescent="0.2">
      <c r="A440" s="4">
        <f>A439+1</f>
        <v>2</v>
      </c>
      <c r="B440" s="179">
        <f t="shared" si="182"/>
        <v>0</v>
      </c>
      <c r="C440" s="181">
        <f t="shared" ref="C440:AP440" si="184">LOOKUP(C428,$B$371:$AP$371,$B$372:$AP$372)/100*$B776</f>
        <v>0</v>
      </c>
      <c r="D440" s="181">
        <f t="shared" si="184"/>
        <v>0</v>
      </c>
      <c r="E440" s="181">
        <f t="shared" si="184"/>
        <v>0</v>
      </c>
      <c r="F440" s="181">
        <f t="shared" si="184"/>
        <v>0</v>
      </c>
      <c r="G440" s="181">
        <f t="shared" si="184"/>
        <v>0</v>
      </c>
      <c r="H440" s="181">
        <f t="shared" si="184"/>
        <v>0</v>
      </c>
      <c r="I440" s="181">
        <f t="shared" si="184"/>
        <v>0</v>
      </c>
      <c r="J440" s="181">
        <f t="shared" si="184"/>
        <v>0</v>
      </c>
      <c r="K440" s="181">
        <f t="shared" si="184"/>
        <v>0</v>
      </c>
      <c r="L440" s="181">
        <f t="shared" si="184"/>
        <v>0</v>
      </c>
      <c r="M440" s="181">
        <f t="shared" si="184"/>
        <v>0</v>
      </c>
      <c r="N440" s="181">
        <f t="shared" si="184"/>
        <v>0</v>
      </c>
      <c r="O440" s="181">
        <f t="shared" si="184"/>
        <v>0</v>
      </c>
      <c r="P440" s="181">
        <f t="shared" si="184"/>
        <v>0</v>
      </c>
      <c r="Q440" s="181">
        <f t="shared" si="184"/>
        <v>0</v>
      </c>
      <c r="R440" s="181">
        <f t="shared" si="184"/>
        <v>0</v>
      </c>
      <c r="S440" s="181">
        <f t="shared" si="184"/>
        <v>0</v>
      </c>
      <c r="T440" s="181">
        <f t="shared" si="184"/>
        <v>0</v>
      </c>
      <c r="U440" s="181">
        <f t="shared" si="184"/>
        <v>0</v>
      </c>
      <c r="V440" s="181">
        <f t="shared" si="184"/>
        <v>0</v>
      </c>
      <c r="W440" s="181">
        <f t="shared" si="184"/>
        <v>0</v>
      </c>
      <c r="X440" s="181">
        <f t="shared" si="184"/>
        <v>0</v>
      </c>
      <c r="Y440" s="181">
        <f t="shared" si="184"/>
        <v>0</v>
      </c>
      <c r="Z440" s="181">
        <f t="shared" si="184"/>
        <v>0</v>
      </c>
      <c r="AA440" s="181">
        <f t="shared" si="184"/>
        <v>0</v>
      </c>
      <c r="AB440" s="181">
        <f t="shared" si="184"/>
        <v>0</v>
      </c>
      <c r="AC440" s="181">
        <f t="shared" si="184"/>
        <v>0</v>
      </c>
      <c r="AD440" s="181">
        <f t="shared" si="184"/>
        <v>0</v>
      </c>
      <c r="AE440" s="181">
        <f t="shared" si="184"/>
        <v>0</v>
      </c>
      <c r="AF440" s="181">
        <f t="shared" si="184"/>
        <v>0</v>
      </c>
      <c r="AG440" s="181">
        <f t="shared" si="184"/>
        <v>0</v>
      </c>
      <c r="AH440" s="181">
        <f t="shared" si="184"/>
        <v>0</v>
      </c>
      <c r="AI440" s="181">
        <f t="shared" si="184"/>
        <v>0</v>
      </c>
      <c r="AJ440" s="181">
        <f t="shared" si="184"/>
        <v>0</v>
      </c>
      <c r="AK440" s="181">
        <f t="shared" si="184"/>
        <v>0</v>
      </c>
      <c r="AL440" s="181">
        <f t="shared" si="184"/>
        <v>0</v>
      </c>
      <c r="AM440" s="181">
        <f t="shared" si="184"/>
        <v>0</v>
      </c>
      <c r="AN440" s="181">
        <f t="shared" si="184"/>
        <v>0</v>
      </c>
      <c r="AO440" s="181">
        <f t="shared" si="184"/>
        <v>0</v>
      </c>
      <c r="AP440" s="181">
        <f t="shared" si="184"/>
        <v>0</v>
      </c>
    </row>
    <row r="441" spans="1:42" x14ac:dyDescent="0.2">
      <c r="A441" s="4">
        <f t="shared" ref="A441:A448" si="185">A440+1</f>
        <v>3</v>
      </c>
      <c r="B441" s="179">
        <f t="shared" si="182"/>
        <v>0</v>
      </c>
      <c r="C441" s="181">
        <f t="shared" ref="C441:AP441" si="186">LOOKUP(C429,$B$371:$AP$371,$B$372:$AP$372)/100*$B777</f>
        <v>0</v>
      </c>
      <c r="D441" s="181">
        <f t="shared" si="186"/>
        <v>0</v>
      </c>
      <c r="E441" s="181">
        <f t="shared" si="186"/>
        <v>0</v>
      </c>
      <c r="F441" s="181">
        <f t="shared" si="186"/>
        <v>0</v>
      </c>
      <c r="G441" s="181">
        <f t="shared" si="186"/>
        <v>0</v>
      </c>
      <c r="H441" s="181">
        <f t="shared" si="186"/>
        <v>0</v>
      </c>
      <c r="I441" s="181">
        <f t="shared" si="186"/>
        <v>0</v>
      </c>
      <c r="J441" s="181">
        <f t="shared" si="186"/>
        <v>0</v>
      </c>
      <c r="K441" s="181">
        <f t="shared" si="186"/>
        <v>0</v>
      </c>
      <c r="L441" s="181">
        <f t="shared" si="186"/>
        <v>0</v>
      </c>
      <c r="M441" s="181">
        <f t="shared" si="186"/>
        <v>0</v>
      </c>
      <c r="N441" s="181">
        <f t="shared" si="186"/>
        <v>0</v>
      </c>
      <c r="O441" s="181">
        <f t="shared" si="186"/>
        <v>0</v>
      </c>
      <c r="P441" s="181">
        <f t="shared" si="186"/>
        <v>0</v>
      </c>
      <c r="Q441" s="181">
        <f t="shared" si="186"/>
        <v>0</v>
      </c>
      <c r="R441" s="181">
        <f t="shared" si="186"/>
        <v>0</v>
      </c>
      <c r="S441" s="181">
        <f t="shared" si="186"/>
        <v>0</v>
      </c>
      <c r="T441" s="181">
        <f t="shared" si="186"/>
        <v>0</v>
      </c>
      <c r="U441" s="181">
        <f t="shared" si="186"/>
        <v>0</v>
      </c>
      <c r="V441" s="181">
        <f t="shared" si="186"/>
        <v>0</v>
      </c>
      <c r="W441" s="181">
        <f t="shared" si="186"/>
        <v>0</v>
      </c>
      <c r="X441" s="181">
        <f t="shared" si="186"/>
        <v>0</v>
      </c>
      <c r="Y441" s="181">
        <f t="shared" si="186"/>
        <v>0</v>
      </c>
      <c r="Z441" s="181">
        <f t="shared" si="186"/>
        <v>0</v>
      </c>
      <c r="AA441" s="181">
        <f t="shared" si="186"/>
        <v>0</v>
      </c>
      <c r="AB441" s="181">
        <f t="shared" si="186"/>
        <v>0</v>
      </c>
      <c r="AC441" s="181">
        <f t="shared" si="186"/>
        <v>0</v>
      </c>
      <c r="AD441" s="181">
        <f t="shared" si="186"/>
        <v>0</v>
      </c>
      <c r="AE441" s="181">
        <f t="shared" si="186"/>
        <v>0</v>
      </c>
      <c r="AF441" s="181">
        <f t="shared" si="186"/>
        <v>0</v>
      </c>
      <c r="AG441" s="181">
        <f t="shared" si="186"/>
        <v>0</v>
      </c>
      <c r="AH441" s="181">
        <f t="shared" si="186"/>
        <v>0</v>
      </c>
      <c r="AI441" s="181">
        <f t="shared" si="186"/>
        <v>0</v>
      </c>
      <c r="AJ441" s="181">
        <f t="shared" si="186"/>
        <v>0</v>
      </c>
      <c r="AK441" s="181">
        <f t="shared" si="186"/>
        <v>0</v>
      </c>
      <c r="AL441" s="181">
        <f t="shared" si="186"/>
        <v>0</v>
      </c>
      <c r="AM441" s="181">
        <f t="shared" si="186"/>
        <v>0</v>
      </c>
      <c r="AN441" s="181">
        <f t="shared" si="186"/>
        <v>0</v>
      </c>
      <c r="AO441" s="181">
        <f t="shared" si="186"/>
        <v>0</v>
      </c>
      <c r="AP441" s="181">
        <f t="shared" si="186"/>
        <v>0</v>
      </c>
    </row>
    <row r="442" spans="1:42" x14ac:dyDescent="0.2">
      <c r="A442" s="4">
        <f t="shared" si="185"/>
        <v>4</v>
      </c>
      <c r="B442" s="179">
        <f t="shared" si="182"/>
        <v>0</v>
      </c>
      <c r="C442" s="181">
        <f t="shared" ref="C442:AP442" si="187">LOOKUP(C430,$B$371:$AP$371,$B$372:$AP$372)/100*$B778</f>
        <v>0</v>
      </c>
      <c r="D442" s="181">
        <f t="shared" si="187"/>
        <v>0</v>
      </c>
      <c r="E442" s="181">
        <f t="shared" si="187"/>
        <v>0</v>
      </c>
      <c r="F442" s="181">
        <f t="shared" si="187"/>
        <v>0</v>
      </c>
      <c r="G442" s="181">
        <f t="shared" si="187"/>
        <v>0</v>
      </c>
      <c r="H442" s="181">
        <f t="shared" si="187"/>
        <v>0</v>
      </c>
      <c r="I442" s="181">
        <f t="shared" si="187"/>
        <v>0</v>
      </c>
      <c r="J442" s="181">
        <f t="shared" si="187"/>
        <v>0</v>
      </c>
      <c r="K442" s="181">
        <f t="shared" si="187"/>
        <v>0</v>
      </c>
      <c r="L442" s="181">
        <f t="shared" si="187"/>
        <v>0</v>
      </c>
      <c r="M442" s="181">
        <f t="shared" si="187"/>
        <v>0</v>
      </c>
      <c r="N442" s="181">
        <f t="shared" si="187"/>
        <v>0</v>
      </c>
      <c r="O442" s="181">
        <f t="shared" si="187"/>
        <v>0</v>
      </c>
      <c r="P442" s="181">
        <f t="shared" si="187"/>
        <v>0</v>
      </c>
      <c r="Q442" s="181">
        <f t="shared" si="187"/>
        <v>0</v>
      </c>
      <c r="R442" s="181">
        <f t="shared" si="187"/>
        <v>0</v>
      </c>
      <c r="S442" s="181">
        <f t="shared" si="187"/>
        <v>0</v>
      </c>
      <c r="T442" s="181">
        <f t="shared" si="187"/>
        <v>0</v>
      </c>
      <c r="U442" s="181">
        <f t="shared" si="187"/>
        <v>0</v>
      </c>
      <c r="V442" s="181">
        <f t="shared" si="187"/>
        <v>0</v>
      </c>
      <c r="W442" s="181">
        <f t="shared" si="187"/>
        <v>0</v>
      </c>
      <c r="X442" s="181">
        <f t="shared" si="187"/>
        <v>0</v>
      </c>
      <c r="Y442" s="181">
        <f t="shared" si="187"/>
        <v>0</v>
      </c>
      <c r="Z442" s="181">
        <f t="shared" si="187"/>
        <v>0</v>
      </c>
      <c r="AA442" s="181">
        <f t="shared" si="187"/>
        <v>0</v>
      </c>
      <c r="AB442" s="181">
        <f t="shared" si="187"/>
        <v>0</v>
      </c>
      <c r="AC442" s="181">
        <f t="shared" si="187"/>
        <v>0</v>
      </c>
      <c r="AD442" s="181">
        <f t="shared" si="187"/>
        <v>0</v>
      </c>
      <c r="AE442" s="181">
        <f t="shared" si="187"/>
        <v>0</v>
      </c>
      <c r="AF442" s="181">
        <f t="shared" si="187"/>
        <v>0</v>
      </c>
      <c r="AG442" s="181">
        <f t="shared" si="187"/>
        <v>0</v>
      </c>
      <c r="AH442" s="181">
        <f t="shared" si="187"/>
        <v>0</v>
      </c>
      <c r="AI442" s="181">
        <f t="shared" si="187"/>
        <v>0</v>
      </c>
      <c r="AJ442" s="181">
        <f t="shared" si="187"/>
        <v>0</v>
      </c>
      <c r="AK442" s="181">
        <f t="shared" si="187"/>
        <v>0</v>
      </c>
      <c r="AL442" s="181">
        <f t="shared" si="187"/>
        <v>0</v>
      </c>
      <c r="AM442" s="181">
        <f t="shared" si="187"/>
        <v>0</v>
      </c>
      <c r="AN442" s="181">
        <f t="shared" si="187"/>
        <v>0</v>
      </c>
      <c r="AO442" s="181">
        <f t="shared" si="187"/>
        <v>0</v>
      </c>
      <c r="AP442" s="181">
        <f t="shared" si="187"/>
        <v>0</v>
      </c>
    </row>
    <row r="443" spans="1:42" x14ac:dyDescent="0.2">
      <c r="A443" s="4">
        <f t="shared" si="185"/>
        <v>5</v>
      </c>
      <c r="B443" s="179">
        <f t="shared" si="182"/>
        <v>0</v>
      </c>
      <c r="C443" s="181">
        <f t="shared" ref="C443:AP443" si="188">LOOKUP(C431,$B$371:$AP$371,$B$372:$AP$372)/100*$B779</f>
        <v>0</v>
      </c>
      <c r="D443" s="181">
        <f t="shared" si="188"/>
        <v>0</v>
      </c>
      <c r="E443" s="181">
        <f t="shared" si="188"/>
        <v>0</v>
      </c>
      <c r="F443" s="181">
        <f t="shared" si="188"/>
        <v>0</v>
      </c>
      <c r="G443" s="181">
        <f t="shared" si="188"/>
        <v>0</v>
      </c>
      <c r="H443" s="181">
        <f t="shared" si="188"/>
        <v>0</v>
      </c>
      <c r="I443" s="181">
        <f t="shared" si="188"/>
        <v>0</v>
      </c>
      <c r="J443" s="181">
        <f t="shared" si="188"/>
        <v>0</v>
      </c>
      <c r="K443" s="181">
        <f t="shared" si="188"/>
        <v>0</v>
      </c>
      <c r="L443" s="181">
        <f t="shared" si="188"/>
        <v>0</v>
      </c>
      <c r="M443" s="181">
        <f t="shared" si="188"/>
        <v>0</v>
      </c>
      <c r="N443" s="181">
        <f t="shared" si="188"/>
        <v>0</v>
      </c>
      <c r="O443" s="181">
        <f t="shared" si="188"/>
        <v>0</v>
      </c>
      <c r="P443" s="181">
        <f t="shared" si="188"/>
        <v>0</v>
      </c>
      <c r="Q443" s="181">
        <f t="shared" si="188"/>
        <v>0</v>
      </c>
      <c r="R443" s="181">
        <f t="shared" si="188"/>
        <v>0</v>
      </c>
      <c r="S443" s="181">
        <f t="shared" si="188"/>
        <v>0</v>
      </c>
      <c r="T443" s="181">
        <f t="shared" si="188"/>
        <v>0</v>
      </c>
      <c r="U443" s="181">
        <f t="shared" si="188"/>
        <v>0</v>
      </c>
      <c r="V443" s="181">
        <f t="shared" si="188"/>
        <v>0</v>
      </c>
      <c r="W443" s="181">
        <f t="shared" si="188"/>
        <v>0</v>
      </c>
      <c r="X443" s="181">
        <f t="shared" si="188"/>
        <v>0</v>
      </c>
      <c r="Y443" s="181">
        <f t="shared" si="188"/>
        <v>0</v>
      </c>
      <c r="Z443" s="181">
        <f t="shared" si="188"/>
        <v>0</v>
      </c>
      <c r="AA443" s="181">
        <f t="shared" si="188"/>
        <v>0</v>
      </c>
      <c r="AB443" s="181">
        <f t="shared" si="188"/>
        <v>0</v>
      </c>
      <c r="AC443" s="181">
        <f t="shared" si="188"/>
        <v>0</v>
      </c>
      <c r="AD443" s="181">
        <f t="shared" si="188"/>
        <v>0</v>
      </c>
      <c r="AE443" s="181">
        <f t="shared" si="188"/>
        <v>0</v>
      </c>
      <c r="AF443" s="181">
        <f t="shared" si="188"/>
        <v>0</v>
      </c>
      <c r="AG443" s="181">
        <f t="shared" si="188"/>
        <v>0</v>
      </c>
      <c r="AH443" s="181">
        <f t="shared" si="188"/>
        <v>0</v>
      </c>
      <c r="AI443" s="181">
        <f t="shared" si="188"/>
        <v>0</v>
      </c>
      <c r="AJ443" s="181">
        <f t="shared" si="188"/>
        <v>0</v>
      </c>
      <c r="AK443" s="181">
        <f t="shared" si="188"/>
        <v>0</v>
      </c>
      <c r="AL443" s="181">
        <f t="shared" si="188"/>
        <v>0</v>
      </c>
      <c r="AM443" s="181">
        <f t="shared" si="188"/>
        <v>0</v>
      </c>
      <c r="AN443" s="181">
        <f t="shared" si="188"/>
        <v>0</v>
      </c>
      <c r="AO443" s="181">
        <f t="shared" si="188"/>
        <v>0</v>
      </c>
      <c r="AP443" s="181">
        <f t="shared" si="188"/>
        <v>0</v>
      </c>
    </row>
    <row r="444" spans="1:42" x14ac:dyDescent="0.2">
      <c r="A444" s="4">
        <f t="shared" si="185"/>
        <v>6</v>
      </c>
      <c r="B444" s="179">
        <f t="shared" si="182"/>
        <v>0</v>
      </c>
      <c r="C444" s="181">
        <f t="shared" ref="C444:AP444" si="189">LOOKUP(C432,$B$371:$AP$371,$B$372:$AP$372)/100*$B780</f>
        <v>0</v>
      </c>
      <c r="D444" s="181">
        <f t="shared" si="189"/>
        <v>0</v>
      </c>
      <c r="E444" s="181">
        <f t="shared" si="189"/>
        <v>0</v>
      </c>
      <c r="F444" s="181">
        <f t="shared" si="189"/>
        <v>0</v>
      </c>
      <c r="G444" s="181">
        <f t="shared" si="189"/>
        <v>0</v>
      </c>
      <c r="H444" s="181">
        <f t="shared" si="189"/>
        <v>0</v>
      </c>
      <c r="I444" s="181">
        <f t="shared" si="189"/>
        <v>0</v>
      </c>
      <c r="J444" s="181">
        <f t="shared" si="189"/>
        <v>0</v>
      </c>
      <c r="K444" s="181">
        <f t="shared" si="189"/>
        <v>0</v>
      </c>
      <c r="L444" s="181">
        <f t="shared" si="189"/>
        <v>0</v>
      </c>
      <c r="M444" s="181">
        <f t="shared" si="189"/>
        <v>0</v>
      </c>
      <c r="N444" s="181">
        <f t="shared" si="189"/>
        <v>0</v>
      </c>
      <c r="O444" s="181">
        <f t="shared" si="189"/>
        <v>0</v>
      </c>
      <c r="P444" s="181">
        <f t="shared" si="189"/>
        <v>0</v>
      </c>
      <c r="Q444" s="181">
        <f t="shared" si="189"/>
        <v>0</v>
      </c>
      <c r="R444" s="181">
        <f t="shared" si="189"/>
        <v>0</v>
      </c>
      <c r="S444" s="181">
        <f t="shared" si="189"/>
        <v>0</v>
      </c>
      <c r="T444" s="181">
        <f t="shared" si="189"/>
        <v>0</v>
      </c>
      <c r="U444" s="181">
        <f t="shared" si="189"/>
        <v>0</v>
      </c>
      <c r="V444" s="181">
        <f t="shared" si="189"/>
        <v>0</v>
      </c>
      <c r="W444" s="181">
        <f t="shared" si="189"/>
        <v>0</v>
      </c>
      <c r="X444" s="181">
        <f t="shared" si="189"/>
        <v>0</v>
      </c>
      <c r="Y444" s="181">
        <f t="shared" si="189"/>
        <v>0</v>
      </c>
      <c r="Z444" s="181">
        <f t="shared" si="189"/>
        <v>0</v>
      </c>
      <c r="AA444" s="181">
        <f t="shared" si="189"/>
        <v>0</v>
      </c>
      <c r="AB444" s="181">
        <f t="shared" si="189"/>
        <v>0</v>
      </c>
      <c r="AC444" s="181">
        <f t="shared" si="189"/>
        <v>0</v>
      </c>
      <c r="AD444" s="181">
        <f t="shared" si="189"/>
        <v>0</v>
      </c>
      <c r="AE444" s="181">
        <f t="shared" si="189"/>
        <v>0</v>
      </c>
      <c r="AF444" s="181">
        <f t="shared" si="189"/>
        <v>0</v>
      </c>
      <c r="AG444" s="181">
        <f t="shared" si="189"/>
        <v>0</v>
      </c>
      <c r="AH444" s="181">
        <f t="shared" si="189"/>
        <v>0</v>
      </c>
      <c r="AI444" s="181">
        <f t="shared" si="189"/>
        <v>0</v>
      </c>
      <c r="AJ444" s="181">
        <f t="shared" si="189"/>
        <v>0</v>
      </c>
      <c r="AK444" s="181">
        <f t="shared" si="189"/>
        <v>0</v>
      </c>
      <c r="AL444" s="181">
        <f t="shared" si="189"/>
        <v>0</v>
      </c>
      <c r="AM444" s="181">
        <f t="shared" si="189"/>
        <v>0</v>
      </c>
      <c r="AN444" s="181">
        <f t="shared" si="189"/>
        <v>0</v>
      </c>
      <c r="AO444" s="181">
        <f t="shared" si="189"/>
        <v>0</v>
      </c>
      <c r="AP444" s="181">
        <f t="shared" si="189"/>
        <v>0</v>
      </c>
    </row>
    <row r="445" spans="1:42" x14ac:dyDescent="0.2">
      <c r="A445" s="4">
        <f t="shared" si="185"/>
        <v>7</v>
      </c>
      <c r="B445" s="179">
        <f t="shared" si="182"/>
        <v>0</v>
      </c>
      <c r="C445" s="181">
        <f t="shared" ref="C445:AP445" si="190">LOOKUP(C433,$B$371:$AP$371,$B$372:$AP$372)/100*$B781</f>
        <v>0</v>
      </c>
      <c r="D445" s="181">
        <f t="shared" si="190"/>
        <v>0</v>
      </c>
      <c r="E445" s="181">
        <f t="shared" si="190"/>
        <v>0</v>
      </c>
      <c r="F445" s="181">
        <f t="shared" si="190"/>
        <v>0</v>
      </c>
      <c r="G445" s="181">
        <f t="shared" si="190"/>
        <v>0</v>
      </c>
      <c r="H445" s="181">
        <f t="shared" si="190"/>
        <v>0</v>
      </c>
      <c r="I445" s="181">
        <f t="shared" si="190"/>
        <v>0</v>
      </c>
      <c r="J445" s="181">
        <f t="shared" si="190"/>
        <v>0</v>
      </c>
      <c r="K445" s="181">
        <f t="shared" si="190"/>
        <v>0</v>
      </c>
      <c r="L445" s="181">
        <f t="shared" si="190"/>
        <v>0</v>
      </c>
      <c r="M445" s="181">
        <f t="shared" si="190"/>
        <v>0</v>
      </c>
      <c r="N445" s="181">
        <f t="shared" si="190"/>
        <v>0</v>
      </c>
      <c r="O445" s="181">
        <f t="shared" si="190"/>
        <v>0</v>
      </c>
      <c r="P445" s="181">
        <f t="shared" si="190"/>
        <v>0</v>
      </c>
      <c r="Q445" s="181">
        <f t="shared" si="190"/>
        <v>0</v>
      </c>
      <c r="R445" s="181">
        <f t="shared" si="190"/>
        <v>0</v>
      </c>
      <c r="S445" s="181">
        <f t="shared" si="190"/>
        <v>0</v>
      </c>
      <c r="T445" s="181">
        <f t="shared" si="190"/>
        <v>0</v>
      </c>
      <c r="U445" s="181">
        <f t="shared" si="190"/>
        <v>0</v>
      </c>
      <c r="V445" s="181">
        <f t="shared" si="190"/>
        <v>0</v>
      </c>
      <c r="W445" s="181">
        <f t="shared" si="190"/>
        <v>0</v>
      </c>
      <c r="X445" s="181">
        <f t="shared" si="190"/>
        <v>0</v>
      </c>
      <c r="Y445" s="181">
        <f t="shared" si="190"/>
        <v>0</v>
      </c>
      <c r="Z445" s="181">
        <f t="shared" si="190"/>
        <v>0</v>
      </c>
      <c r="AA445" s="181">
        <f t="shared" si="190"/>
        <v>0</v>
      </c>
      <c r="AB445" s="181">
        <f t="shared" si="190"/>
        <v>0</v>
      </c>
      <c r="AC445" s="181">
        <f t="shared" si="190"/>
        <v>0</v>
      </c>
      <c r="AD445" s="181">
        <f t="shared" si="190"/>
        <v>0</v>
      </c>
      <c r="AE445" s="181">
        <f t="shared" si="190"/>
        <v>0</v>
      </c>
      <c r="AF445" s="181">
        <f t="shared" si="190"/>
        <v>0</v>
      </c>
      <c r="AG445" s="181">
        <f t="shared" si="190"/>
        <v>0</v>
      </c>
      <c r="AH445" s="181">
        <f t="shared" si="190"/>
        <v>0</v>
      </c>
      <c r="AI445" s="181">
        <f t="shared" si="190"/>
        <v>0</v>
      </c>
      <c r="AJ445" s="181">
        <f t="shared" si="190"/>
        <v>0</v>
      </c>
      <c r="AK445" s="181">
        <f t="shared" si="190"/>
        <v>0</v>
      </c>
      <c r="AL445" s="181">
        <f t="shared" si="190"/>
        <v>0</v>
      </c>
      <c r="AM445" s="181">
        <f t="shared" si="190"/>
        <v>0</v>
      </c>
      <c r="AN445" s="181">
        <f t="shared" si="190"/>
        <v>0</v>
      </c>
      <c r="AO445" s="181">
        <f t="shared" si="190"/>
        <v>0</v>
      </c>
      <c r="AP445" s="181">
        <f t="shared" si="190"/>
        <v>0</v>
      </c>
    </row>
    <row r="446" spans="1:42" x14ac:dyDescent="0.2">
      <c r="A446" s="4">
        <f t="shared" si="185"/>
        <v>8</v>
      </c>
      <c r="B446" s="179">
        <f t="shared" si="182"/>
        <v>0</v>
      </c>
      <c r="C446" s="181">
        <f t="shared" ref="C446:AP446" si="191">LOOKUP(C434,$B$371:$AP$371,$B$372:$AP$372)/100*$B782</f>
        <v>0</v>
      </c>
      <c r="D446" s="181">
        <f t="shared" si="191"/>
        <v>0</v>
      </c>
      <c r="E446" s="181">
        <f t="shared" si="191"/>
        <v>0</v>
      </c>
      <c r="F446" s="181">
        <f t="shared" si="191"/>
        <v>0</v>
      </c>
      <c r="G446" s="181">
        <f t="shared" si="191"/>
        <v>0</v>
      </c>
      <c r="H446" s="181">
        <f t="shared" si="191"/>
        <v>0</v>
      </c>
      <c r="I446" s="181">
        <f t="shared" si="191"/>
        <v>0</v>
      </c>
      <c r="J446" s="181">
        <f t="shared" si="191"/>
        <v>0</v>
      </c>
      <c r="K446" s="181">
        <f t="shared" si="191"/>
        <v>0</v>
      </c>
      <c r="L446" s="181">
        <f t="shared" si="191"/>
        <v>0</v>
      </c>
      <c r="M446" s="181">
        <f t="shared" si="191"/>
        <v>0</v>
      </c>
      <c r="N446" s="181">
        <f t="shared" si="191"/>
        <v>0</v>
      </c>
      <c r="O446" s="181">
        <f t="shared" si="191"/>
        <v>0</v>
      </c>
      <c r="P446" s="181">
        <f t="shared" si="191"/>
        <v>0</v>
      </c>
      <c r="Q446" s="181">
        <f t="shared" si="191"/>
        <v>0</v>
      </c>
      <c r="R446" s="181">
        <f t="shared" si="191"/>
        <v>0</v>
      </c>
      <c r="S446" s="181">
        <f t="shared" si="191"/>
        <v>0</v>
      </c>
      <c r="T446" s="181">
        <f t="shared" si="191"/>
        <v>0</v>
      </c>
      <c r="U446" s="181">
        <f t="shared" si="191"/>
        <v>0</v>
      </c>
      <c r="V446" s="181">
        <f t="shared" si="191"/>
        <v>0</v>
      </c>
      <c r="W446" s="181">
        <f t="shared" si="191"/>
        <v>0</v>
      </c>
      <c r="X446" s="181">
        <f t="shared" si="191"/>
        <v>0</v>
      </c>
      <c r="Y446" s="181">
        <f t="shared" si="191"/>
        <v>0</v>
      </c>
      <c r="Z446" s="181">
        <f t="shared" si="191"/>
        <v>0</v>
      </c>
      <c r="AA446" s="181">
        <f t="shared" si="191"/>
        <v>0</v>
      </c>
      <c r="AB446" s="181">
        <f t="shared" si="191"/>
        <v>0</v>
      </c>
      <c r="AC446" s="181">
        <f t="shared" si="191"/>
        <v>0</v>
      </c>
      <c r="AD446" s="181">
        <f t="shared" si="191"/>
        <v>0</v>
      </c>
      <c r="AE446" s="181">
        <f t="shared" si="191"/>
        <v>0</v>
      </c>
      <c r="AF446" s="181">
        <f t="shared" si="191"/>
        <v>0</v>
      </c>
      <c r="AG446" s="181">
        <f t="shared" si="191"/>
        <v>0</v>
      </c>
      <c r="AH446" s="181">
        <f t="shared" si="191"/>
        <v>0</v>
      </c>
      <c r="AI446" s="181">
        <f t="shared" si="191"/>
        <v>0</v>
      </c>
      <c r="AJ446" s="181">
        <f t="shared" si="191"/>
        <v>0</v>
      </c>
      <c r="AK446" s="181">
        <f t="shared" si="191"/>
        <v>0</v>
      </c>
      <c r="AL446" s="181">
        <f t="shared" si="191"/>
        <v>0</v>
      </c>
      <c r="AM446" s="181">
        <f t="shared" si="191"/>
        <v>0</v>
      </c>
      <c r="AN446" s="181">
        <f t="shared" si="191"/>
        <v>0</v>
      </c>
      <c r="AO446" s="181">
        <f t="shared" si="191"/>
        <v>0</v>
      </c>
      <c r="AP446" s="181">
        <f t="shared" si="191"/>
        <v>0</v>
      </c>
    </row>
    <row r="447" spans="1:42" x14ac:dyDescent="0.2">
      <c r="A447" s="4">
        <f>A446+1</f>
        <v>9</v>
      </c>
      <c r="B447" s="179">
        <f t="shared" si="182"/>
        <v>0</v>
      </c>
      <c r="C447" s="181">
        <f t="shared" ref="C447:AP447" si="192">LOOKUP(C435,$B$371:$AP$371,$B$372:$AP$372)/100*$B783</f>
        <v>0</v>
      </c>
      <c r="D447" s="181">
        <f t="shared" si="192"/>
        <v>0</v>
      </c>
      <c r="E447" s="181">
        <f t="shared" si="192"/>
        <v>0</v>
      </c>
      <c r="F447" s="181">
        <f t="shared" si="192"/>
        <v>0</v>
      </c>
      <c r="G447" s="181">
        <f t="shared" si="192"/>
        <v>0</v>
      </c>
      <c r="H447" s="181">
        <f t="shared" si="192"/>
        <v>0</v>
      </c>
      <c r="I447" s="181">
        <f t="shared" si="192"/>
        <v>0</v>
      </c>
      <c r="J447" s="181">
        <f t="shared" si="192"/>
        <v>0</v>
      </c>
      <c r="K447" s="181">
        <f t="shared" si="192"/>
        <v>0</v>
      </c>
      <c r="L447" s="181">
        <f t="shared" si="192"/>
        <v>0</v>
      </c>
      <c r="M447" s="181">
        <f t="shared" si="192"/>
        <v>0</v>
      </c>
      <c r="N447" s="181">
        <f t="shared" si="192"/>
        <v>0</v>
      </c>
      <c r="O447" s="181">
        <f t="shared" si="192"/>
        <v>0</v>
      </c>
      <c r="P447" s="181">
        <f t="shared" si="192"/>
        <v>0</v>
      </c>
      <c r="Q447" s="181">
        <f t="shared" si="192"/>
        <v>0</v>
      </c>
      <c r="R447" s="181">
        <f t="shared" si="192"/>
        <v>0</v>
      </c>
      <c r="S447" s="181">
        <f t="shared" si="192"/>
        <v>0</v>
      </c>
      <c r="T447" s="181">
        <f t="shared" si="192"/>
        <v>0</v>
      </c>
      <c r="U447" s="181">
        <f t="shared" si="192"/>
        <v>0</v>
      </c>
      <c r="V447" s="181">
        <f t="shared" si="192"/>
        <v>0</v>
      </c>
      <c r="W447" s="181">
        <f t="shared" si="192"/>
        <v>0</v>
      </c>
      <c r="X447" s="181">
        <f t="shared" si="192"/>
        <v>0</v>
      </c>
      <c r="Y447" s="181">
        <f t="shared" si="192"/>
        <v>0</v>
      </c>
      <c r="Z447" s="181">
        <f t="shared" si="192"/>
        <v>0</v>
      </c>
      <c r="AA447" s="181">
        <f t="shared" si="192"/>
        <v>0</v>
      </c>
      <c r="AB447" s="181">
        <f t="shared" si="192"/>
        <v>0</v>
      </c>
      <c r="AC447" s="181">
        <f t="shared" si="192"/>
        <v>0</v>
      </c>
      <c r="AD447" s="181">
        <f t="shared" si="192"/>
        <v>0</v>
      </c>
      <c r="AE447" s="181">
        <f t="shared" si="192"/>
        <v>0</v>
      </c>
      <c r="AF447" s="181">
        <f t="shared" si="192"/>
        <v>0</v>
      </c>
      <c r="AG447" s="181">
        <f t="shared" si="192"/>
        <v>0</v>
      </c>
      <c r="AH447" s="181">
        <f t="shared" si="192"/>
        <v>0</v>
      </c>
      <c r="AI447" s="181">
        <f t="shared" si="192"/>
        <v>0</v>
      </c>
      <c r="AJ447" s="181">
        <f t="shared" si="192"/>
        <v>0</v>
      </c>
      <c r="AK447" s="181">
        <f t="shared" si="192"/>
        <v>0</v>
      </c>
      <c r="AL447" s="181">
        <f t="shared" si="192"/>
        <v>0</v>
      </c>
      <c r="AM447" s="181">
        <f t="shared" si="192"/>
        <v>0</v>
      </c>
      <c r="AN447" s="181">
        <f t="shared" si="192"/>
        <v>0</v>
      </c>
      <c r="AO447" s="181">
        <f t="shared" si="192"/>
        <v>0</v>
      </c>
      <c r="AP447" s="181">
        <f t="shared" si="192"/>
        <v>0</v>
      </c>
    </row>
    <row r="448" spans="1:42" x14ac:dyDescent="0.2">
      <c r="A448" s="4">
        <f t="shared" si="185"/>
        <v>10</v>
      </c>
      <c r="B448" s="179">
        <f t="shared" si="182"/>
        <v>0</v>
      </c>
      <c r="C448" s="181">
        <f t="shared" ref="C448:AP448" si="193">LOOKUP(C436,$B$371:$AP$371,$B$372:$AP$372)/100*$B784</f>
        <v>0</v>
      </c>
      <c r="D448" s="181">
        <f t="shared" si="193"/>
        <v>0</v>
      </c>
      <c r="E448" s="181">
        <f t="shared" si="193"/>
        <v>0</v>
      </c>
      <c r="F448" s="181">
        <f t="shared" si="193"/>
        <v>0</v>
      </c>
      <c r="G448" s="181">
        <f t="shared" si="193"/>
        <v>0</v>
      </c>
      <c r="H448" s="181">
        <f t="shared" si="193"/>
        <v>0</v>
      </c>
      <c r="I448" s="181">
        <f t="shared" si="193"/>
        <v>0</v>
      </c>
      <c r="J448" s="181">
        <f t="shared" si="193"/>
        <v>0</v>
      </c>
      <c r="K448" s="181">
        <f t="shared" si="193"/>
        <v>0</v>
      </c>
      <c r="L448" s="181">
        <f t="shared" si="193"/>
        <v>0</v>
      </c>
      <c r="M448" s="181">
        <f t="shared" si="193"/>
        <v>0</v>
      </c>
      <c r="N448" s="181">
        <f t="shared" si="193"/>
        <v>0</v>
      </c>
      <c r="O448" s="181">
        <f t="shared" si="193"/>
        <v>0</v>
      </c>
      <c r="P448" s="181">
        <f t="shared" si="193"/>
        <v>0</v>
      </c>
      <c r="Q448" s="181">
        <f t="shared" si="193"/>
        <v>0</v>
      </c>
      <c r="R448" s="181">
        <f t="shared" si="193"/>
        <v>0</v>
      </c>
      <c r="S448" s="181">
        <f t="shared" si="193"/>
        <v>0</v>
      </c>
      <c r="T448" s="181">
        <f t="shared" si="193"/>
        <v>0</v>
      </c>
      <c r="U448" s="181">
        <f t="shared" si="193"/>
        <v>0</v>
      </c>
      <c r="V448" s="181">
        <f t="shared" si="193"/>
        <v>0</v>
      </c>
      <c r="W448" s="181">
        <f t="shared" si="193"/>
        <v>0</v>
      </c>
      <c r="X448" s="181">
        <f t="shared" si="193"/>
        <v>0</v>
      </c>
      <c r="Y448" s="181">
        <f t="shared" si="193"/>
        <v>0</v>
      </c>
      <c r="Z448" s="181">
        <f t="shared" si="193"/>
        <v>0</v>
      </c>
      <c r="AA448" s="181">
        <f t="shared" si="193"/>
        <v>0</v>
      </c>
      <c r="AB448" s="181">
        <f t="shared" si="193"/>
        <v>0</v>
      </c>
      <c r="AC448" s="181">
        <f t="shared" si="193"/>
        <v>0</v>
      </c>
      <c r="AD448" s="181">
        <f t="shared" si="193"/>
        <v>0</v>
      </c>
      <c r="AE448" s="181">
        <f t="shared" si="193"/>
        <v>0</v>
      </c>
      <c r="AF448" s="181">
        <f t="shared" si="193"/>
        <v>0</v>
      </c>
      <c r="AG448" s="181">
        <f t="shared" si="193"/>
        <v>0</v>
      </c>
      <c r="AH448" s="181">
        <f t="shared" si="193"/>
        <v>0</v>
      </c>
      <c r="AI448" s="181">
        <f t="shared" si="193"/>
        <v>0</v>
      </c>
      <c r="AJ448" s="181">
        <f t="shared" si="193"/>
        <v>0</v>
      </c>
      <c r="AK448" s="181">
        <f t="shared" si="193"/>
        <v>0</v>
      </c>
      <c r="AL448" s="181">
        <f t="shared" si="193"/>
        <v>0</v>
      </c>
      <c r="AM448" s="181">
        <f t="shared" si="193"/>
        <v>0</v>
      </c>
      <c r="AN448" s="181">
        <f t="shared" si="193"/>
        <v>0</v>
      </c>
      <c r="AO448" s="181">
        <f t="shared" si="193"/>
        <v>0</v>
      </c>
      <c r="AP448" s="181">
        <f t="shared" si="193"/>
        <v>0</v>
      </c>
    </row>
    <row r="449" spans="1:42" ht="12" customHeight="1" x14ac:dyDescent="0.2">
      <c r="A449" s="26" t="s">
        <v>12</v>
      </c>
      <c r="B449" s="15"/>
      <c r="C449" s="161">
        <f>SUM(C439:C448)</f>
        <v>0</v>
      </c>
      <c r="D449" s="161">
        <f t="shared" ref="D449:AP449" si="194">SUM(D439:D448)</f>
        <v>0</v>
      </c>
      <c r="E449" s="161">
        <f t="shared" si="194"/>
        <v>0</v>
      </c>
      <c r="F449" s="161">
        <f t="shared" si="194"/>
        <v>0</v>
      </c>
      <c r="G449" s="161">
        <f t="shared" si="194"/>
        <v>0</v>
      </c>
      <c r="H449" s="161">
        <f t="shared" si="194"/>
        <v>0</v>
      </c>
      <c r="I449" s="161">
        <f t="shared" si="194"/>
        <v>0</v>
      </c>
      <c r="J449" s="161">
        <f t="shared" si="194"/>
        <v>0</v>
      </c>
      <c r="K449" s="161">
        <f t="shared" si="194"/>
        <v>0</v>
      </c>
      <c r="L449" s="161">
        <f t="shared" si="194"/>
        <v>0</v>
      </c>
      <c r="M449" s="161">
        <f t="shared" si="194"/>
        <v>0</v>
      </c>
      <c r="N449" s="161">
        <f t="shared" si="194"/>
        <v>0</v>
      </c>
      <c r="O449" s="161">
        <f t="shared" si="194"/>
        <v>0</v>
      </c>
      <c r="P449" s="161">
        <f t="shared" si="194"/>
        <v>0</v>
      </c>
      <c r="Q449" s="161">
        <f t="shared" si="194"/>
        <v>0</v>
      </c>
      <c r="R449" s="161">
        <f t="shared" si="194"/>
        <v>0</v>
      </c>
      <c r="S449" s="161">
        <f t="shared" si="194"/>
        <v>0</v>
      </c>
      <c r="T449" s="161">
        <f t="shared" si="194"/>
        <v>0</v>
      </c>
      <c r="U449" s="161">
        <f t="shared" si="194"/>
        <v>0</v>
      </c>
      <c r="V449" s="161">
        <f t="shared" si="194"/>
        <v>0</v>
      </c>
      <c r="W449" s="161">
        <f t="shared" si="194"/>
        <v>0</v>
      </c>
      <c r="X449" s="161">
        <f t="shared" si="194"/>
        <v>0</v>
      </c>
      <c r="Y449" s="161">
        <f t="shared" si="194"/>
        <v>0</v>
      </c>
      <c r="Z449" s="161">
        <f t="shared" si="194"/>
        <v>0</v>
      </c>
      <c r="AA449" s="161">
        <f t="shared" si="194"/>
        <v>0</v>
      </c>
      <c r="AB449" s="161">
        <f t="shared" si="194"/>
        <v>0</v>
      </c>
      <c r="AC449" s="161">
        <f t="shared" si="194"/>
        <v>0</v>
      </c>
      <c r="AD449" s="161">
        <f t="shared" si="194"/>
        <v>0</v>
      </c>
      <c r="AE449" s="161">
        <f t="shared" si="194"/>
        <v>0</v>
      </c>
      <c r="AF449" s="161">
        <f t="shared" si="194"/>
        <v>0</v>
      </c>
      <c r="AG449" s="161">
        <f t="shared" si="194"/>
        <v>0</v>
      </c>
      <c r="AH449" s="161">
        <f t="shared" si="194"/>
        <v>0</v>
      </c>
      <c r="AI449" s="161">
        <f t="shared" si="194"/>
        <v>0</v>
      </c>
      <c r="AJ449" s="161">
        <f t="shared" si="194"/>
        <v>0</v>
      </c>
      <c r="AK449" s="161">
        <f t="shared" si="194"/>
        <v>0</v>
      </c>
      <c r="AL449" s="161">
        <f t="shared" si="194"/>
        <v>0</v>
      </c>
      <c r="AM449" s="161">
        <f t="shared" si="194"/>
        <v>0</v>
      </c>
      <c r="AN449" s="161">
        <f t="shared" si="194"/>
        <v>0</v>
      </c>
      <c r="AO449" s="161">
        <f t="shared" si="194"/>
        <v>0</v>
      </c>
      <c r="AP449" s="161">
        <f t="shared" si="194"/>
        <v>0</v>
      </c>
    </row>
    <row r="450" spans="1:42" x14ac:dyDescent="0.2">
      <c r="A450" s="21"/>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5"/>
    </row>
    <row r="451" spans="1:42" x14ac:dyDescent="0.2">
      <c r="A451" s="20" t="s">
        <v>98</v>
      </c>
    </row>
    <row r="452" spans="1:42" x14ac:dyDescent="0.2">
      <c r="A452" s="4" t="s">
        <v>21</v>
      </c>
      <c r="G452" s="322" t="s">
        <v>65</v>
      </c>
      <c r="H452" s="323"/>
      <c r="I452" s="323"/>
      <c r="J452" s="324"/>
      <c r="K452" s="325" t="s">
        <v>66</v>
      </c>
      <c r="L452" s="326"/>
    </row>
    <row r="453" spans="1:42" ht="51" x14ac:dyDescent="0.2">
      <c r="B453" s="14" t="s">
        <v>55</v>
      </c>
      <c r="C453" s="14" t="s">
        <v>51</v>
      </c>
      <c r="D453" s="14" t="s">
        <v>53</v>
      </c>
      <c r="E453" s="23" t="s">
        <v>54</v>
      </c>
      <c r="F453" s="14" t="s">
        <v>56</v>
      </c>
      <c r="G453" s="14" t="s">
        <v>60</v>
      </c>
      <c r="H453" s="14" t="s">
        <v>62</v>
      </c>
      <c r="I453" s="51" t="s">
        <v>61</v>
      </c>
      <c r="J453" s="14" t="s">
        <v>63</v>
      </c>
      <c r="K453" s="14" t="s">
        <v>61</v>
      </c>
      <c r="L453" s="143" t="s">
        <v>63</v>
      </c>
      <c r="M453" s="24" t="s">
        <v>67</v>
      </c>
      <c r="N453" s="24" t="s">
        <v>68</v>
      </c>
      <c r="O453" s="14" t="s">
        <v>57</v>
      </c>
      <c r="P453" s="142" t="s">
        <v>88</v>
      </c>
      <c r="Q453" s="14" t="s">
        <v>89</v>
      </c>
    </row>
    <row r="454" spans="1:42" x14ac:dyDescent="0.2">
      <c r="A454" s="21" t="str">
        <f t="shared" ref="A454:A459" si="195">A318</f>
        <v>5-yr MACRS</v>
      </c>
      <c r="B454" s="216">
        <f>IF(Inputs!$C$148=0,0,depr_alloc_macrs_5_percent*100/Inputs!$C$148)</f>
        <v>0</v>
      </c>
      <c r="C454" s="122">
        <f>-$B$109*depr_alloc_macrs_5_percent/100</f>
        <v>0</v>
      </c>
      <c r="D454" s="122">
        <f t="shared" ref="D454:E460" si="196">$B454/100*D$461</f>
        <v>0</v>
      </c>
      <c r="E454" s="122">
        <f t="shared" si="196"/>
        <v>0</v>
      </c>
      <c r="F454" s="124">
        <f>C454-D454-E454</f>
        <v>0</v>
      </c>
      <c r="G454" s="125">
        <f>IF(depr_itc_fed_macrs_5="Yes",F454,0)</f>
        <v>0</v>
      </c>
      <c r="H454" s="135">
        <f t="shared" ref="H454:H460" si="197">IF($G$461=0,0,G454/$G$461)*100</f>
        <v>0</v>
      </c>
      <c r="I454" s="128">
        <f t="shared" ref="I454:I460" si="198">$I$461*H454/100</f>
        <v>0</v>
      </c>
      <c r="J454" s="129">
        <f>I454*0.5</f>
        <v>0</v>
      </c>
      <c r="K454" s="124">
        <f t="shared" ref="K454:K460" si="199">H454/100*$K$461</f>
        <v>0</v>
      </c>
      <c r="L454" s="124">
        <f>K454*0.5</f>
        <v>0</v>
      </c>
      <c r="M454" s="122">
        <f t="shared" ref="M454:M460" si="200">IF(itc_sta_amount_deprbas_fed="Yes",L318,0)+IF(itc_sta_percent_deprbas_fed="Yes",J318,0)</f>
        <v>0</v>
      </c>
      <c r="N454" s="122">
        <f t="shared" ref="N454:N460" si="201">IF(itc_fed_amount_deprbas_fed="Yes",L454,0)+IF(itc_fed_percent_deprbas_fed="Yes",J454,0)</f>
        <v>0</v>
      </c>
      <c r="O454" s="130">
        <f t="shared" ref="O454:O458" si="202">F454-M454-N454</f>
        <v>0</v>
      </c>
      <c r="P454" s="122">
        <f>IF(depr_bonus_fed_macrs_5="Yes",O454*depr_bonus_fed/100,0)</f>
        <v>0</v>
      </c>
      <c r="Q454" s="124">
        <f>O454-P454</f>
        <v>0</v>
      </c>
    </row>
    <row r="455" spans="1:42" x14ac:dyDescent="0.2">
      <c r="A455" s="21" t="str">
        <f t="shared" si="195"/>
        <v>15-yr MACRS</v>
      </c>
      <c r="B455" s="216">
        <f>IF(Inputs!$C$148=0,0,depr_alloc_macrs_15_percent*100/Inputs!$C$148)</f>
        <v>0</v>
      </c>
      <c r="C455" s="122">
        <f>-$B$109*depr_alloc_macrs_15_percent/100</f>
        <v>0</v>
      </c>
      <c r="D455" s="122">
        <f t="shared" si="196"/>
        <v>0</v>
      </c>
      <c r="E455" s="122">
        <f t="shared" si="196"/>
        <v>0</v>
      </c>
      <c r="F455" s="124">
        <f t="shared" ref="F455:F458" si="203">C455-D455-E455</f>
        <v>0</v>
      </c>
      <c r="G455" s="126">
        <f>IF(depr_itc_fed_macrs_15="Yes",F455,0)</f>
        <v>0</v>
      </c>
      <c r="H455" s="136">
        <f t="shared" si="197"/>
        <v>0</v>
      </c>
      <c r="I455" s="122">
        <f t="shared" si="198"/>
        <v>0</v>
      </c>
      <c r="J455" s="131">
        <f t="shared" ref="J455:J460" si="204">I455*0.5</f>
        <v>0</v>
      </c>
      <c r="K455" s="124">
        <f t="shared" si="199"/>
        <v>0</v>
      </c>
      <c r="L455" s="124">
        <f t="shared" ref="L455:L460" si="205">K455*0.5</f>
        <v>0</v>
      </c>
      <c r="M455" s="122">
        <f t="shared" si="200"/>
        <v>0</v>
      </c>
      <c r="N455" s="122">
        <f t="shared" si="201"/>
        <v>0</v>
      </c>
      <c r="O455" s="124">
        <f t="shared" si="202"/>
        <v>0</v>
      </c>
      <c r="P455" s="122">
        <f>IF(depr_bonus_fed_macrs_15="Yes",O455*depr_bonus_fed/100,0)</f>
        <v>0</v>
      </c>
      <c r="Q455" s="124">
        <f t="shared" ref="Q455:Q458" si="206">O455-P455</f>
        <v>0</v>
      </c>
    </row>
    <row r="456" spans="1:42" x14ac:dyDescent="0.2">
      <c r="A456" s="21" t="str">
        <f t="shared" si="195"/>
        <v>5-yr SL</v>
      </c>
      <c r="B456" s="216">
        <f>IF(Inputs!$C$148=0,0,depr_alloc_sl_5_percent*100/Inputs!$C$148)</f>
        <v>0</v>
      </c>
      <c r="C456" s="122">
        <f>-$B$109*depr_alloc_sl_5_percent/100</f>
        <v>0</v>
      </c>
      <c r="D456" s="122">
        <f t="shared" si="196"/>
        <v>0</v>
      </c>
      <c r="E456" s="122">
        <f t="shared" si="196"/>
        <v>0</v>
      </c>
      <c r="F456" s="124">
        <f t="shared" si="203"/>
        <v>0</v>
      </c>
      <c r="G456" s="126">
        <f>IF(depr_itc_fed_sl_5="Yes",F456,0)</f>
        <v>0</v>
      </c>
      <c r="H456" s="136">
        <f t="shared" si="197"/>
        <v>0</v>
      </c>
      <c r="I456" s="122">
        <f t="shared" si="198"/>
        <v>0</v>
      </c>
      <c r="J456" s="131">
        <f t="shared" si="204"/>
        <v>0</v>
      </c>
      <c r="K456" s="124">
        <f t="shared" si="199"/>
        <v>0</v>
      </c>
      <c r="L456" s="124">
        <f t="shared" si="205"/>
        <v>0</v>
      </c>
      <c r="M456" s="122">
        <f t="shared" si="200"/>
        <v>0</v>
      </c>
      <c r="N456" s="122">
        <f t="shared" si="201"/>
        <v>0</v>
      </c>
      <c r="O456" s="124">
        <f t="shared" si="202"/>
        <v>0</v>
      </c>
      <c r="P456" s="122">
        <f>IF(depr_bonus_fed_sl_5="Yes",O456*depr_bonus_fed/100,0)</f>
        <v>0</v>
      </c>
      <c r="Q456" s="124">
        <f t="shared" si="206"/>
        <v>0</v>
      </c>
    </row>
    <row r="457" spans="1:42" x14ac:dyDescent="0.2">
      <c r="A457" s="21" t="str">
        <f t="shared" si="195"/>
        <v>15-yr SL</v>
      </c>
      <c r="B457" s="216">
        <f>IF(Inputs!$C$148=0,0,depr_alloc_sl_15_percent*100/Inputs!$C$148)</f>
        <v>0</v>
      </c>
      <c r="C457" s="122">
        <f>-$B$109*depr_alloc_sl_15_percent/100</f>
        <v>0</v>
      </c>
      <c r="D457" s="122">
        <f t="shared" si="196"/>
        <v>0</v>
      </c>
      <c r="E457" s="122">
        <f t="shared" si="196"/>
        <v>0</v>
      </c>
      <c r="F457" s="124">
        <f t="shared" si="203"/>
        <v>0</v>
      </c>
      <c r="G457" s="126">
        <f>IF(depr_itc_fed_sl_15="Yes",F457,0)</f>
        <v>0</v>
      </c>
      <c r="H457" s="136">
        <f t="shared" si="197"/>
        <v>0</v>
      </c>
      <c r="I457" s="122">
        <f t="shared" si="198"/>
        <v>0</v>
      </c>
      <c r="J457" s="131">
        <f t="shared" si="204"/>
        <v>0</v>
      </c>
      <c r="K457" s="124">
        <f t="shared" si="199"/>
        <v>0</v>
      </c>
      <c r="L457" s="124">
        <f t="shared" si="205"/>
        <v>0</v>
      </c>
      <c r="M457" s="122">
        <f t="shared" si="200"/>
        <v>0</v>
      </c>
      <c r="N457" s="122">
        <f t="shared" si="201"/>
        <v>0</v>
      </c>
      <c r="O457" s="124">
        <f t="shared" si="202"/>
        <v>0</v>
      </c>
      <c r="P457" s="122">
        <f>IF(depr_bonus_fed_sl_15="Yes",O457*depr_bonus_fed/100,0)</f>
        <v>0</v>
      </c>
      <c r="Q457" s="124">
        <f t="shared" si="206"/>
        <v>0</v>
      </c>
    </row>
    <row r="458" spans="1:42" x14ac:dyDescent="0.2">
      <c r="A458" s="21" t="str">
        <f t="shared" si="195"/>
        <v>20-yr SL</v>
      </c>
      <c r="B458" s="216">
        <f>IF(Inputs!$C$148=0,0,depr_alloc_sl_20_percent*100/Inputs!$C$148)</f>
        <v>0</v>
      </c>
      <c r="C458" s="122">
        <f>-$B$109*depr_alloc_sl_20_percent/100</f>
        <v>0</v>
      </c>
      <c r="D458" s="122">
        <f t="shared" si="196"/>
        <v>0</v>
      </c>
      <c r="E458" s="122">
        <f t="shared" si="196"/>
        <v>0</v>
      </c>
      <c r="F458" s="124">
        <f t="shared" si="203"/>
        <v>0</v>
      </c>
      <c r="G458" s="126">
        <f>IF(depr_itc_fed_sl_20="Yes",F458,0)</f>
        <v>0</v>
      </c>
      <c r="H458" s="136">
        <f t="shared" si="197"/>
        <v>0</v>
      </c>
      <c r="I458" s="122">
        <f t="shared" si="198"/>
        <v>0</v>
      </c>
      <c r="J458" s="131">
        <f t="shared" si="204"/>
        <v>0</v>
      </c>
      <c r="K458" s="124">
        <f t="shared" si="199"/>
        <v>0</v>
      </c>
      <c r="L458" s="124">
        <f t="shared" si="205"/>
        <v>0</v>
      </c>
      <c r="M458" s="122">
        <f t="shared" si="200"/>
        <v>0</v>
      </c>
      <c r="N458" s="122">
        <f t="shared" si="201"/>
        <v>0</v>
      </c>
      <c r="O458" s="124">
        <f t="shared" si="202"/>
        <v>0</v>
      </c>
      <c r="P458" s="122">
        <f>IF(depr_bonus_fed_sl_20="Yes",O458*depr_bonus_fed/100,0)</f>
        <v>0</v>
      </c>
      <c r="Q458" s="124">
        <f t="shared" si="206"/>
        <v>0</v>
      </c>
    </row>
    <row r="459" spans="1:42" x14ac:dyDescent="0.2">
      <c r="A459" s="21" t="str">
        <f t="shared" si="195"/>
        <v>39-yr SL</v>
      </c>
      <c r="B459" s="216">
        <f>IF(Inputs!$C$148=0,0,depr_alloc_sl_39_percent*100/Inputs!$C$148)</f>
        <v>0</v>
      </c>
      <c r="C459" s="122">
        <f>-$B$109*depr_alloc_sl_39_percent/100</f>
        <v>0</v>
      </c>
      <c r="D459" s="122">
        <f t="shared" si="196"/>
        <v>0</v>
      </c>
      <c r="E459" s="122">
        <f t="shared" si="196"/>
        <v>0</v>
      </c>
      <c r="F459" s="124">
        <f>C459-D459-E459</f>
        <v>0</v>
      </c>
      <c r="G459" s="126">
        <f>IF(depr_itc_fed_sl_39="Yes",F459,0)</f>
        <v>0</v>
      </c>
      <c r="H459" s="136">
        <f t="shared" si="197"/>
        <v>0</v>
      </c>
      <c r="I459" s="122">
        <f t="shared" si="198"/>
        <v>0</v>
      </c>
      <c r="J459" s="131">
        <f t="shared" si="204"/>
        <v>0</v>
      </c>
      <c r="K459" s="124">
        <f t="shared" si="199"/>
        <v>0</v>
      </c>
      <c r="L459" s="124">
        <f t="shared" si="205"/>
        <v>0</v>
      </c>
      <c r="M459" s="126">
        <f t="shared" si="200"/>
        <v>0</v>
      </c>
      <c r="N459" s="122">
        <f t="shared" si="201"/>
        <v>0</v>
      </c>
      <c r="O459" s="124">
        <f>F459-M459-N459</f>
        <v>0</v>
      </c>
      <c r="P459" s="122">
        <f>IF(depr_bonus_fed_sl_39="Yes",O459*depr_bonus_fed/100,0)</f>
        <v>0</v>
      </c>
      <c r="Q459" s="124">
        <f>O459-P459</f>
        <v>0</v>
      </c>
    </row>
    <row r="460" spans="1:42" x14ac:dyDescent="0.2">
      <c r="A460" s="21" t="s">
        <v>307</v>
      </c>
      <c r="B460" s="217">
        <f>IF(Inputs!$C$148=0,0,depr_alloc_custom_percent*100/Inputs!$C$148)</f>
        <v>0</v>
      </c>
      <c r="C460" s="123">
        <f>-$B$109*depr_alloc_custom_percent/100</f>
        <v>0</v>
      </c>
      <c r="D460" s="122">
        <f t="shared" si="196"/>
        <v>0</v>
      </c>
      <c r="E460" s="122">
        <f t="shared" si="196"/>
        <v>0</v>
      </c>
      <c r="F460" s="127">
        <f>C460-D460-E460</f>
        <v>0</v>
      </c>
      <c r="G460" s="126">
        <f>IF(depr_itc_fed_custom="Yes",F460,0)</f>
        <v>0</v>
      </c>
      <c r="H460" s="136">
        <f t="shared" si="197"/>
        <v>0</v>
      </c>
      <c r="I460" s="122">
        <f t="shared" si="198"/>
        <v>0</v>
      </c>
      <c r="J460" s="131">
        <f t="shared" si="204"/>
        <v>0</v>
      </c>
      <c r="K460" s="124">
        <f t="shared" si="199"/>
        <v>0</v>
      </c>
      <c r="L460" s="124">
        <f t="shared" si="205"/>
        <v>0</v>
      </c>
      <c r="M460" s="137">
        <f t="shared" si="200"/>
        <v>0</v>
      </c>
      <c r="N460" s="280">
        <f t="shared" si="201"/>
        <v>0</v>
      </c>
      <c r="O460" s="127">
        <f>F460-M460-N460</f>
        <v>0</v>
      </c>
      <c r="P460" s="123">
        <f>IF(depr_bonus_fed_custom="Yes",O460*depr_bonus_fed/100,0)</f>
        <v>0</v>
      </c>
      <c r="Q460" s="127">
        <f>O460-P460</f>
        <v>0</v>
      </c>
    </row>
    <row r="461" spans="1:42" x14ac:dyDescent="0.2">
      <c r="B461" s="217">
        <f>SUM(B454:B460)</f>
        <v>0</v>
      </c>
      <c r="C461" s="123">
        <f>SUM(C454:C460)</f>
        <v>0</v>
      </c>
      <c r="D461" s="140">
        <f>B470+B476</f>
        <v>0</v>
      </c>
      <c r="E461" s="141">
        <f>B482</f>
        <v>0</v>
      </c>
      <c r="F461" s="137">
        <f>SUM(F454:F460)</f>
        <v>0</v>
      </c>
      <c r="G461" s="138">
        <f>SUM(G454:G460)</f>
        <v>0</v>
      </c>
      <c r="H461" s="139">
        <f>SUM(H454:H460)</f>
        <v>0</v>
      </c>
      <c r="I461" s="140">
        <f>SUM(C600:AP600)</f>
        <v>0</v>
      </c>
      <c r="J461" s="140">
        <f>SUM(J454:J460)</f>
        <v>0</v>
      </c>
      <c r="K461" s="138">
        <f>SUM(C597:AP597)</f>
        <v>0</v>
      </c>
      <c r="L461" s="141">
        <f t="shared" ref="L461:Q461" si="207">SUM(L454:L460)</f>
        <v>0</v>
      </c>
      <c r="M461" s="123">
        <f t="shared" si="207"/>
        <v>0</v>
      </c>
      <c r="N461" s="123">
        <f t="shared" si="207"/>
        <v>0</v>
      </c>
      <c r="O461" s="127">
        <f t="shared" si="207"/>
        <v>0</v>
      </c>
      <c r="P461" s="127">
        <f t="shared" si="207"/>
        <v>0</v>
      </c>
      <c r="Q461" s="127">
        <f t="shared" si="207"/>
        <v>0</v>
      </c>
    </row>
    <row r="463" spans="1:42" x14ac:dyDescent="0.2">
      <c r="A463" s="4" t="s">
        <v>64</v>
      </c>
    </row>
    <row r="464" spans="1:42" x14ac:dyDescent="0.2">
      <c r="A464" s="89" t="str">
        <f>A328</f>
        <v>Investment Based Incentive (IBI)</v>
      </c>
    </row>
    <row r="465" spans="1:2" x14ac:dyDescent="0.2">
      <c r="A465" s="21" t="str">
        <f>A329</f>
        <v>As fixed amount</v>
      </c>
    </row>
    <row r="466" spans="1:2" x14ac:dyDescent="0.2">
      <c r="A466" s="90" t="s">
        <v>4</v>
      </c>
      <c r="B466" s="161">
        <f>IF(ibi_fed_amount_deprbas_fed="Yes",ibi_fed_amount,0)</f>
        <v>0</v>
      </c>
    </row>
    <row r="467" spans="1:2" x14ac:dyDescent="0.2">
      <c r="A467" s="90" t="s">
        <v>5</v>
      </c>
      <c r="B467" s="161">
        <f>IF(ibi_sta_amount_deprbas_fed="Yes",ibi_sta_amount,0)</f>
        <v>0</v>
      </c>
    </row>
    <row r="468" spans="1:2" x14ac:dyDescent="0.2">
      <c r="A468" s="90" t="s">
        <v>184</v>
      </c>
      <c r="B468" s="161">
        <f>IF(ibi_uti_amount_deprbas_fed="Yes",ibi_uti_amount,0)</f>
        <v>0</v>
      </c>
    </row>
    <row r="469" spans="1:2" x14ac:dyDescent="0.2">
      <c r="A469" s="90" t="s">
        <v>185</v>
      </c>
      <c r="B469" s="162">
        <f>IF(ibi_oth_amount_deprbas_fed="Yes",ibi_oth_amount,0)</f>
        <v>0</v>
      </c>
    </row>
    <row r="470" spans="1:2" x14ac:dyDescent="0.2">
      <c r="A470" s="90" t="str">
        <f>A334</f>
        <v>Total</v>
      </c>
      <c r="B470" s="161">
        <f>SUM(B466:B469)</f>
        <v>0</v>
      </c>
    </row>
    <row r="471" spans="1:2" x14ac:dyDescent="0.2">
      <c r="A471" s="21" t="str">
        <f>A335</f>
        <v>As percentage</v>
      </c>
    </row>
    <row r="472" spans="1:2" x14ac:dyDescent="0.2">
      <c r="A472" s="90" t="s">
        <v>4</v>
      </c>
      <c r="B472" s="161">
        <f>IF(ibi_fed_percent_deprbas_fed="Yes",C624,0)</f>
        <v>0</v>
      </c>
    </row>
    <row r="473" spans="1:2" x14ac:dyDescent="0.2">
      <c r="A473" s="90" t="s">
        <v>5</v>
      </c>
      <c r="B473" s="161">
        <f>IF(ibi_sta_percent_deprbas_fed="Yes",C625,0)</f>
        <v>0</v>
      </c>
    </row>
    <row r="474" spans="1:2" x14ac:dyDescent="0.2">
      <c r="A474" s="90" t="s">
        <v>184</v>
      </c>
      <c r="B474" s="161">
        <f>IF(ibi_uti_percent_deprbas_fed="Yes",C626,0)</f>
        <v>0</v>
      </c>
    </row>
    <row r="475" spans="1:2" x14ac:dyDescent="0.2">
      <c r="A475" s="90" t="s">
        <v>185</v>
      </c>
      <c r="B475" s="162">
        <f>IF(ibi_oth_percent_deprbas_fed="Yes",C627,0)</f>
        <v>0</v>
      </c>
    </row>
    <row r="476" spans="1:2" x14ac:dyDescent="0.2">
      <c r="A476" s="90" t="str">
        <f>A340</f>
        <v>Total</v>
      </c>
      <c r="B476" s="161">
        <f>SUM(B472:B475)</f>
        <v>0</v>
      </c>
    </row>
    <row r="477" spans="1:2" x14ac:dyDescent="0.2">
      <c r="A477" s="89" t="str">
        <f>A341</f>
        <v>Capacity Based Incentive (CBI)</v>
      </c>
    </row>
    <row r="478" spans="1:2" x14ac:dyDescent="0.2">
      <c r="A478" s="21" t="s">
        <v>4</v>
      </c>
      <c r="B478" s="161">
        <f>IF(cbi_fed_deprbas_fed="Yes",C631,0)</f>
        <v>0</v>
      </c>
    </row>
    <row r="479" spans="1:2" x14ac:dyDescent="0.2">
      <c r="A479" s="21" t="s">
        <v>5</v>
      </c>
      <c r="B479" s="161">
        <f>IF(cbi_sta_deprbas_fed="Yes",C632,0)</f>
        <v>0</v>
      </c>
    </row>
    <row r="480" spans="1:2" x14ac:dyDescent="0.2">
      <c r="A480" s="21" t="s">
        <v>184</v>
      </c>
      <c r="B480" s="161">
        <f>IF(cbi_uti_deprbas_fed="Yes",C633,0)</f>
        <v>0</v>
      </c>
    </row>
    <row r="481" spans="1:42" x14ac:dyDescent="0.2">
      <c r="A481" s="21" t="s">
        <v>185</v>
      </c>
      <c r="B481" s="162">
        <f>IF(cbi_oth_deprbas_fed="Yes",C634,0)</f>
        <v>0</v>
      </c>
    </row>
    <row r="482" spans="1:42" x14ac:dyDescent="0.2">
      <c r="A482" s="21" t="str">
        <f>A346</f>
        <v>Total</v>
      </c>
      <c r="B482" s="162">
        <f>SUM(B478:B481)</f>
        <v>0</v>
      </c>
    </row>
    <row r="483" spans="1:42" x14ac:dyDescent="0.2">
      <c r="A483" s="89" t="str">
        <f>A347</f>
        <v>Total Basis Reduction</v>
      </c>
      <c r="B483" s="161">
        <f>B470+B476+B482</f>
        <v>0</v>
      </c>
    </row>
    <row r="485" spans="1:42" x14ac:dyDescent="0.2">
      <c r="A485" s="4" t="s">
        <v>84</v>
      </c>
    </row>
    <row r="486" spans="1:42" x14ac:dyDescent="0.2">
      <c r="A486" s="21" t="s">
        <v>58</v>
      </c>
    </row>
    <row r="487" spans="1:42" x14ac:dyDescent="0.2">
      <c r="A487" s="22" t="str">
        <f t="shared" ref="A487:A492" si="208">A454</f>
        <v>5-yr MACRS</v>
      </c>
      <c r="B487" s="169">
        <f t="array" ref="B487">SUM(IF(ISNUMBER(C487:AP487),C487:AP487))</f>
        <v>0</v>
      </c>
      <c r="C487" s="170" t="e">
        <f>LOOKUP(C$2,'Depreciation Schedules'!$A$3:$A$42,'Depreciation Schedules'!$B$3:$B$42)</f>
        <v>#N/A</v>
      </c>
      <c r="D487" s="170" t="e">
        <f>LOOKUP(D$2,'Depreciation Schedules'!$A$3:$A$42,'Depreciation Schedules'!$B$3:$B$42)</f>
        <v>#N/A</v>
      </c>
      <c r="E487" s="170" t="e">
        <f>LOOKUP(E$2,'Depreciation Schedules'!$A$3:$A$42,'Depreciation Schedules'!$B$3:$B$42)</f>
        <v>#N/A</v>
      </c>
      <c r="F487" s="170" t="e">
        <f>LOOKUP(F$2,'Depreciation Schedules'!$A$3:$A$42,'Depreciation Schedules'!$B$3:$B$42)</f>
        <v>#N/A</v>
      </c>
      <c r="G487" s="170" t="e">
        <f>LOOKUP(G$2,'Depreciation Schedules'!$A$3:$A$42,'Depreciation Schedules'!$B$3:$B$42)</f>
        <v>#N/A</v>
      </c>
      <c r="H487" s="170" t="e">
        <f>LOOKUP(H$2,'Depreciation Schedules'!$A$3:$A$42,'Depreciation Schedules'!$B$3:$B$42)</f>
        <v>#N/A</v>
      </c>
      <c r="I487" s="170" t="e">
        <f>LOOKUP(I$2,'Depreciation Schedules'!$A$3:$A$42,'Depreciation Schedules'!$B$3:$B$42)</f>
        <v>#N/A</v>
      </c>
      <c r="J487" s="170" t="e">
        <f>LOOKUP(J$2,'Depreciation Schedules'!$A$3:$A$42,'Depreciation Schedules'!$B$3:$B$42)</f>
        <v>#N/A</v>
      </c>
      <c r="K487" s="170" t="e">
        <f>LOOKUP(K$2,'Depreciation Schedules'!$A$3:$A$42,'Depreciation Schedules'!$B$3:$B$42)</f>
        <v>#N/A</v>
      </c>
      <c r="L487" s="170" t="e">
        <f>LOOKUP(L$2,'Depreciation Schedules'!$A$3:$A$42,'Depreciation Schedules'!$B$3:$B$42)</f>
        <v>#N/A</v>
      </c>
      <c r="M487" s="170" t="e">
        <f>LOOKUP(M$2,'Depreciation Schedules'!$A$3:$A$42,'Depreciation Schedules'!$B$3:$B$42)</f>
        <v>#N/A</v>
      </c>
      <c r="N487" s="170" t="e">
        <f>LOOKUP(N$2,'Depreciation Schedules'!$A$3:$A$42,'Depreciation Schedules'!$B$3:$B$42)</f>
        <v>#N/A</v>
      </c>
      <c r="O487" s="170" t="e">
        <f>LOOKUP(O$2,'Depreciation Schedules'!$A$3:$A$42,'Depreciation Schedules'!$B$3:$B$42)</f>
        <v>#N/A</v>
      </c>
      <c r="P487" s="170" t="e">
        <f>LOOKUP(P$2,'Depreciation Schedules'!$A$3:$A$42,'Depreciation Schedules'!$B$3:$B$42)</f>
        <v>#N/A</v>
      </c>
      <c r="Q487" s="170" t="e">
        <f>LOOKUP(Q$2,'Depreciation Schedules'!$A$3:$A$42,'Depreciation Schedules'!$B$3:$B$42)</f>
        <v>#N/A</v>
      </c>
      <c r="R487" s="170" t="e">
        <f>LOOKUP(R$2,'Depreciation Schedules'!$A$3:$A$42,'Depreciation Schedules'!$B$3:$B$42)</f>
        <v>#N/A</v>
      </c>
      <c r="S487" s="170" t="e">
        <f>LOOKUP(S$2,'Depreciation Schedules'!$A$3:$A$42,'Depreciation Schedules'!$B$3:$B$42)</f>
        <v>#N/A</v>
      </c>
      <c r="T487" s="170" t="e">
        <f>LOOKUP(T$2,'Depreciation Schedules'!$A$3:$A$42,'Depreciation Schedules'!$B$3:$B$42)</f>
        <v>#N/A</v>
      </c>
      <c r="U487" s="170" t="e">
        <f>LOOKUP(U$2,'Depreciation Schedules'!$A$3:$A$42,'Depreciation Schedules'!$B$3:$B$42)</f>
        <v>#N/A</v>
      </c>
      <c r="V487" s="170" t="e">
        <f>LOOKUP(V$2,'Depreciation Schedules'!$A$3:$A$42,'Depreciation Schedules'!$B$3:$B$42)</f>
        <v>#N/A</v>
      </c>
      <c r="W487" s="170" t="e">
        <f>LOOKUP(W$2,'Depreciation Schedules'!$A$3:$A$42,'Depreciation Schedules'!$B$3:$B$42)</f>
        <v>#N/A</v>
      </c>
      <c r="X487" s="170" t="e">
        <f>LOOKUP(X$2,'Depreciation Schedules'!$A$3:$A$42,'Depreciation Schedules'!$B$3:$B$42)</f>
        <v>#N/A</v>
      </c>
      <c r="Y487" s="170" t="e">
        <f>LOOKUP(Y$2,'Depreciation Schedules'!$A$3:$A$42,'Depreciation Schedules'!$B$3:$B$42)</f>
        <v>#N/A</v>
      </c>
      <c r="Z487" s="170" t="e">
        <f>LOOKUP(Z$2,'Depreciation Schedules'!$A$3:$A$42,'Depreciation Schedules'!$B$3:$B$42)</f>
        <v>#N/A</v>
      </c>
      <c r="AA487" s="170" t="e">
        <f>LOOKUP(AA$2,'Depreciation Schedules'!$A$3:$A$42,'Depreciation Schedules'!$B$3:$B$42)</f>
        <v>#N/A</v>
      </c>
      <c r="AB487" s="170" t="e">
        <f>LOOKUP(AB$2,'Depreciation Schedules'!$A$3:$A$42,'Depreciation Schedules'!$B$3:$B$42)</f>
        <v>#N/A</v>
      </c>
      <c r="AC487" s="170" t="e">
        <f>LOOKUP(AC$2,'Depreciation Schedules'!$A$3:$A$42,'Depreciation Schedules'!$B$3:$B$42)</f>
        <v>#N/A</v>
      </c>
      <c r="AD487" s="170" t="e">
        <f>LOOKUP(AD$2,'Depreciation Schedules'!$A$3:$A$42,'Depreciation Schedules'!$B$3:$B$42)</f>
        <v>#N/A</v>
      </c>
      <c r="AE487" s="170" t="e">
        <f>LOOKUP(AE$2,'Depreciation Schedules'!$A$3:$A$42,'Depreciation Schedules'!$B$3:$B$42)</f>
        <v>#N/A</v>
      </c>
      <c r="AF487" s="170" t="e">
        <f>LOOKUP(AF$2,'Depreciation Schedules'!$A$3:$A$42,'Depreciation Schedules'!$B$3:$B$42)</f>
        <v>#N/A</v>
      </c>
      <c r="AG487" s="170" t="e">
        <f>LOOKUP(AG$2,'Depreciation Schedules'!$A$3:$A$42,'Depreciation Schedules'!$B$3:$B$42)</f>
        <v>#N/A</v>
      </c>
      <c r="AH487" s="170" t="e">
        <f>LOOKUP(AH$2,'Depreciation Schedules'!$A$3:$A$42,'Depreciation Schedules'!$B$3:$B$42)</f>
        <v>#N/A</v>
      </c>
      <c r="AI487" s="170" t="e">
        <f>LOOKUP(AI$2,'Depreciation Schedules'!$A$3:$A$42,'Depreciation Schedules'!$B$3:$B$42)</f>
        <v>#N/A</v>
      </c>
      <c r="AJ487" s="170" t="e">
        <f>LOOKUP(AJ$2,'Depreciation Schedules'!$A$3:$A$42,'Depreciation Schedules'!$B$3:$B$42)</f>
        <v>#N/A</v>
      </c>
      <c r="AK487" s="170" t="e">
        <f>LOOKUP(AK$2,'Depreciation Schedules'!$A$3:$A$42,'Depreciation Schedules'!$B$3:$B$42)</f>
        <v>#N/A</v>
      </c>
      <c r="AL487" s="170" t="e">
        <f>LOOKUP(AL$2,'Depreciation Schedules'!$A$3:$A$42,'Depreciation Schedules'!$B$3:$B$42)</f>
        <v>#N/A</v>
      </c>
      <c r="AM487" s="170" t="e">
        <f>LOOKUP(AM$2,'Depreciation Schedules'!$A$3:$A$42,'Depreciation Schedules'!$B$3:$B$42)</f>
        <v>#N/A</v>
      </c>
      <c r="AN487" s="170" t="e">
        <f>LOOKUP(AN$2,'Depreciation Schedules'!$A$3:$A$42,'Depreciation Schedules'!$B$3:$B$42)</f>
        <v>#N/A</v>
      </c>
      <c r="AO487" s="170" t="e">
        <f>LOOKUP(AO$2,'Depreciation Schedules'!$A$3:$A$42,'Depreciation Schedules'!$B$3:$B$42)</f>
        <v>#N/A</v>
      </c>
      <c r="AP487" s="170" t="e">
        <f>LOOKUP(AP$2,'Depreciation Schedules'!$A$3:$A$42,'Depreciation Schedules'!$B$3:$B$42)</f>
        <v>#N/A</v>
      </c>
    </row>
    <row r="488" spans="1:42" x14ac:dyDescent="0.2">
      <c r="A488" s="22" t="str">
        <f t="shared" si="208"/>
        <v>15-yr MACRS</v>
      </c>
      <c r="B488" s="169">
        <f t="array" ref="B488">SUM(IF(ISNUMBER(C488:AP488),C488:AP488))</f>
        <v>0</v>
      </c>
      <c r="C488" s="170" t="e">
        <f>LOOKUP(C$2,'Depreciation Schedules'!$A$3:$A$42,'Depreciation Schedules'!$C$3:$C$42)</f>
        <v>#N/A</v>
      </c>
      <c r="D488" s="170" t="e">
        <f>LOOKUP(D$2,'Depreciation Schedules'!$A$3:$A$42,'Depreciation Schedules'!$C$3:$C$42)</f>
        <v>#N/A</v>
      </c>
      <c r="E488" s="170" t="e">
        <f>LOOKUP(E$2,'Depreciation Schedules'!$A$3:$A$42,'Depreciation Schedules'!$C$3:$C$42)</f>
        <v>#N/A</v>
      </c>
      <c r="F488" s="170" t="e">
        <f>LOOKUP(F$2,'Depreciation Schedules'!$A$3:$A$42,'Depreciation Schedules'!$C$3:$C$42)</f>
        <v>#N/A</v>
      </c>
      <c r="G488" s="170" t="e">
        <f>LOOKUP(G$2,'Depreciation Schedules'!$A$3:$A$42,'Depreciation Schedules'!$C$3:$C$42)</f>
        <v>#N/A</v>
      </c>
      <c r="H488" s="170" t="e">
        <f>LOOKUP(H$2,'Depreciation Schedules'!$A$3:$A$42,'Depreciation Schedules'!$C$3:$C$42)</f>
        <v>#N/A</v>
      </c>
      <c r="I488" s="170" t="e">
        <f>LOOKUP(I$2,'Depreciation Schedules'!$A$3:$A$42,'Depreciation Schedules'!$C$3:$C$42)</f>
        <v>#N/A</v>
      </c>
      <c r="J488" s="170" t="e">
        <f>LOOKUP(J$2,'Depreciation Schedules'!$A$3:$A$42,'Depreciation Schedules'!$C$3:$C$42)</f>
        <v>#N/A</v>
      </c>
      <c r="K488" s="170" t="e">
        <f>LOOKUP(K$2,'Depreciation Schedules'!$A$3:$A$42,'Depreciation Schedules'!$C$3:$C$42)</f>
        <v>#N/A</v>
      </c>
      <c r="L488" s="170" t="e">
        <f>LOOKUP(L$2,'Depreciation Schedules'!$A$3:$A$42,'Depreciation Schedules'!$C$3:$C$42)</f>
        <v>#N/A</v>
      </c>
      <c r="M488" s="170" t="e">
        <f>LOOKUP(M$2,'Depreciation Schedules'!$A$3:$A$42,'Depreciation Schedules'!$C$3:$C$42)</f>
        <v>#N/A</v>
      </c>
      <c r="N488" s="170" t="e">
        <f>LOOKUP(N$2,'Depreciation Schedules'!$A$3:$A$42,'Depreciation Schedules'!$C$3:$C$42)</f>
        <v>#N/A</v>
      </c>
      <c r="O488" s="170" t="e">
        <f>LOOKUP(O$2,'Depreciation Schedules'!$A$3:$A$42,'Depreciation Schedules'!$C$3:$C$42)</f>
        <v>#N/A</v>
      </c>
      <c r="P488" s="170" t="e">
        <f>LOOKUP(P$2,'Depreciation Schedules'!$A$3:$A$42,'Depreciation Schedules'!$C$3:$C$42)</f>
        <v>#N/A</v>
      </c>
      <c r="Q488" s="170" t="e">
        <f>LOOKUP(Q$2,'Depreciation Schedules'!$A$3:$A$42,'Depreciation Schedules'!$C$3:$C$42)</f>
        <v>#N/A</v>
      </c>
      <c r="R488" s="170" t="e">
        <f>LOOKUP(R$2,'Depreciation Schedules'!$A$3:$A$42,'Depreciation Schedules'!$C$3:$C$42)</f>
        <v>#N/A</v>
      </c>
      <c r="S488" s="170" t="e">
        <f>LOOKUP(S$2,'Depreciation Schedules'!$A$3:$A$42,'Depreciation Schedules'!$C$3:$C$42)</f>
        <v>#N/A</v>
      </c>
      <c r="T488" s="170" t="e">
        <f>LOOKUP(T$2,'Depreciation Schedules'!$A$3:$A$42,'Depreciation Schedules'!$C$3:$C$42)</f>
        <v>#N/A</v>
      </c>
      <c r="U488" s="170" t="e">
        <f>LOOKUP(U$2,'Depreciation Schedules'!$A$3:$A$42,'Depreciation Schedules'!$C$3:$C$42)</f>
        <v>#N/A</v>
      </c>
      <c r="V488" s="170" t="e">
        <f>LOOKUP(V$2,'Depreciation Schedules'!$A$3:$A$42,'Depreciation Schedules'!$C$3:$C$42)</f>
        <v>#N/A</v>
      </c>
      <c r="W488" s="170" t="e">
        <f>LOOKUP(W$2,'Depreciation Schedules'!$A$3:$A$42,'Depreciation Schedules'!$C$3:$C$42)</f>
        <v>#N/A</v>
      </c>
      <c r="X488" s="170" t="e">
        <f>LOOKUP(X$2,'Depreciation Schedules'!$A$3:$A$42,'Depreciation Schedules'!$C$3:$C$42)</f>
        <v>#N/A</v>
      </c>
      <c r="Y488" s="170" t="e">
        <f>LOOKUP(Y$2,'Depreciation Schedules'!$A$3:$A$42,'Depreciation Schedules'!$C$3:$C$42)</f>
        <v>#N/A</v>
      </c>
      <c r="Z488" s="170" t="e">
        <f>LOOKUP(Z$2,'Depreciation Schedules'!$A$3:$A$42,'Depreciation Schedules'!$C$3:$C$42)</f>
        <v>#N/A</v>
      </c>
      <c r="AA488" s="170" t="e">
        <f>LOOKUP(AA$2,'Depreciation Schedules'!$A$3:$A$42,'Depreciation Schedules'!$C$3:$C$42)</f>
        <v>#N/A</v>
      </c>
      <c r="AB488" s="170" t="e">
        <f>LOOKUP(AB$2,'Depreciation Schedules'!$A$3:$A$42,'Depreciation Schedules'!$C$3:$C$42)</f>
        <v>#N/A</v>
      </c>
      <c r="AC488" s="170" t="e">
        <f>LOOKUP(AC$2,'Depreciation Schedules'!$A$3:$A$42,'Depreciation Schedules'!$C$3:$C$42)</f>
        <v>#N/A</v>
      </c>
      <c r="AD488" s="170" t="e">
        <f>LOOKUP(AD$2,'Depreciation Schedules'!$A$3:$A$42,'Depreciation Schedules'!$C$3:$C$42)</f>
        <v>#N/A</v>
      </c>
      <c r="AE488" s="170" t="e">
        <f>LOOKUP(AE$2,'Depreciation Schedules'!$A$3:$A$42,'Depreciation Schedules'!$C$3:$C$42)</f>
        <v>#N/A</v>
      </c>
      <c r="AF488" s="170" t="e">
        <f>LOOKUP(AF$2,'Depreciation Schedules'!$A$3:$A$42,'Depreciation Schedules'!$C$3:$C$42)</f>
        <v>#N/A</v>
      </c>
      <c r="AG488" s="170" t="e">
        <f>LOOKUP(AG$2,'Depreciation Schedules'!$A$3:$A$42,'Depreciation Schedules'!$C$3:$C$42)</f>
        <v>#N/A</v>
      </c>
      <c r="AH488" s="170" t="e">
        <f>LOOKUP(AH$2,'Depreciation Schedules'!$A$3:$A$42,'Depreciation Schedules'!$C$3:$C$42)</f>
        <v>#N/A</v>
      </c>
      <c r="AI488" s="170" t="e">
        <f>LOOKUP(AI$2,'Depreciation Schedules'!$A$3:$A$42,'Depreciation Schedules'!$C$3:$C$42)</f>
        <v>#N/A</v>
      </c>
      <c r="AJ488" s="170" t="e">
        <f>LOOKUP(AJ$2,'Depreciation Schedules'!$A$3:$A$42,'Depreciation Schedules'!$C$3:$C$42)</f>
        <v>#N/A</v>
      </c>
      <c r="AK488" s="170" t="e">
        <f>LOOKUP(AK$2,'Depreciation Schedules'!$A$3:$A$42,'Depreciation Schedules'!$C$3:$C$42)</f>
        <v>#N/A</v>
      </c>
      <c r="AL488" s="170" t="e">
        <f>LOOKUP(AL$2,'Depreciation Schedules'!$A$3:$A$42,'Depreciation Schedules'!$C$3:$C$42)</f>
        <v>#N/A</v>
      </c>
      <c r="AM488" s="170" t="e">
        <f>LOOKUP(AM$2,'Depreciation Schedules'!$A$3:$A$42,'Depreciation Schedules'!$C$3:$C$42)</f>
        <v>#N/A</v>
      </c>
      <c r="AN488" s="170" t="e">
        <f>LOOKUP(AN$2,'Depreciation Schedules'!$A$3:$A$42,'Depreciation Schedules'!$C$3:$C$42)</f>
        <v>#N/A</v>
      </c>
      <c r="AO488" s="170" t="e">
        <f>LOOKUP(AO$2,'Depreciation Schedules'!$A$3:$A$42,'Depreciation Schedules'!$C$3:$C$42)</f>
        <v>#N/A</v>
      </c>
      <c r="AP488" s="170" t="e">
        <f>LOOKUP(AP$2,'Depreciation Schedules'!$A$3:$A$42,'Depreciation Schedules'!$C$3:$C$42)</f>
        <v>#N/A</v>
      </c>
    </row>
    <row r="489" spans="1:42" x14ac:dyDescent="0.2">
      <c r="A489" s="22" t="str">
        <f t="shared" si="208"/>
        <v>5-yr SL</v>
      </c>
      <c r="B489" s="169">
        <f t="array" ref="B489">SUM(IF(ISNUMBER(C489:AP489),C489:AP489))</f>
        <v>0</v>
      </c>
      <c r="C489" s="170" t="e">
        <f>LOOKUP(C$2,'Depreciation Schedules'!$A$3:$A$42,'Depreciation Schedules'!$D$3:$D$42)</f>
        <v>#N/A</v>
      </c>
      <c r="D489" s="170" t="e">
        <f>LOOKUP(D$2,'Depreciation Schedules'!$A$3:$A$42,'Depreciation Schedules'!$D$3:$D$42)</f>
        <v>#N/A</v>
      </c>
      <c r="E489" s="170" t="e">
        <f>LOOKUP(E$2,'Depreciation Schedules'!$A$3:$A$42,'Depreciation Schedules'!$D$3:$D$42)</f>
        <v>#N/A</v>
      </c>
      <c r="F489" s="170" t="e">
        <f>LOOKUP(F$2,'Depreciation Schedules'!$A$3:$A$42,'Depreciation Schedules'!$D$3:$D$42)</f>
        <v>#N/A</v>
      </c>
      <c r="G489" s="170" t="e">
        <f>LOOKUP(G$2,'Depreciation Schedules'!$A$3:$A$42,'Depreciation Schedules'!$D$3:$D$42)</f>
        <v>#N/A</v>
      </c>
      <c r="H489" s="170" t="e">
        <f>LOOKUP(H$2,'Depreciation Schedules'!$A$3:$A$42,'Depreciation Schedules'!$D$3:$D$42)</f>
        <v>#N/A</v>
      </c>
      <c r="I489" s="170" t="e">
        <f>LOOKUP(I$2,'Depreciation Schedules'!$A$3:$A$42,'Depreciation Schedules'!$D$3:$D$42)</f>
        <v>#N/A</v>
      </c>
      <c r="J489" s="170" t="e">
        <f>LOOKUP(J$2,'Depreciation Schedules'!$A$3:$A$42,'Depreciation Schedules'!$D$3:$D$42)</f>
        <v>#N/A</v>
      </c>
      <c r="K489" s="170" t="e">
        <f>LOOKUP(K$2,'Depreciation Schedules'!$A$3:$A$42,'Depreciation Schedules'!$D$3:$D$42)</f>
        <v>#N/A</v>
      </c>
      <c r="L489" s="170" t="e">
        <f>LOOKUP(L$2,'Depreciation Schedules'!$A$3:$A$42,'Depreciation Schedules'!$D$3:$D$42)</f>
        <v>#N/A</v>
      </c>
      <c r="M489" s="170" t="e">
        <f>LOOKUP(M$2,'Depreciation Schedules'!$A$3:$A$42,'Depreciation Schedules'!$D$3:$D$42)</f>
        <v>#N/A</v>
      </c>
      <c r="N489" s="170" t="e">
        <f>LOOKUP(N$2,'Depreciation Schedules'!$A$3:$A$42,'Depreciation Schedules'!$D$3:$D$42)</f>
        <v>#N/A</v>
      </c>
      <c r="O489" s="170" t="e">
        <f>LOOKUP(O$2,'Depreciation Schedules'!$A$3:$A$42,'Depreciation Schedules'!$D$3:$D$42)</f>
        <v>#N/A</v>
      </c>
      <c r="P489" s="170" t="e">
        <f>LOOKUP(P$2,'Depreciation Schedules'!$A$3:$A$42,'Depreciation Schedules'!$D$3:$D$42)</f>
        <v>#N/A</v>
      </c>
      <c r="Q489" s="170" t="e">
        <f>LOOKUP(Q$2,'Depreciation Schedules'!$A$3:$A$42,'Depreciation Schedules'!$D$3:$D$42)</f>
        <v>#N/A</v>
      </c>
      <c r="R489" s="170" t="e">
        <f>LOOKUP(R$2,'Depreciation Schedules'!$A$3:$A$42,'Depreciation Schedules'!$D$3:$D$42)</f>
        <v>#N/A</v>
      </c>
      <c r="S489" s="170" t="e">
        <f>LOOKUP(S$2,'Depreciation Schedules'!$A$3:$A$42,'Depreciation Schedules'!$D$3:$D$42)</f>
        <v>#N/A</v>
      </c>
      <c r="T489" s="170" t="e">
        <f>LOOKUP(T$2,'Depreciation Schedules'!$A$3:$A$42,'Depreciation Schedules'!$D$3:$D$42)</f>
        <v>#N/A</v>
      </c>
      <c r="U489" s="170" t="e">
        <f>LOOKUP(U$2,'Depreciation Schedules'!$A$3:$A$42,'Depreciation Schedules'!$D$3:$D$42)</f>
        <v>#N/A</v>
      </c>
      <c r="V489" s="170" t="e">
        <f>LOOKUP(V$2,'Depreciation Schedules'!$A$3:$A$42,'Depreciation Schedules'!$D$3:$D$42)</f>
        <v>#N/A</v>
      </c>
      <c r="W489" s="170" t="e">
        <f>LOOKUP(W$2,'Depreciation Schedules'!$A$3:$A$42,'Depreciation Schedules'!$D$3:$D$42)</f>
        <v>#N/A</v>
      </c>
      <c r="X489" s="170" t="e">
        <f>LOOKUP(X$2,'Depreciation Schedules'!$A$3:$A$42,'Depreciation Schedules'!$D$3:$D$42)</f>
        <v>#N/A</v>
      </c>
      <c r="Y489" s="170" t="e">
        <f>LOOKUP(Y$2,'Depreciation Schedules'!$A$3:$A$42,'Depreciation Schedules'!$D$3:$D$42)</f>
        <v>#N/A</v>
      </c>
      <c r="Z489" s="170" t="e">
        <f>LOOKUP(Z$2,'Depreciation Schedules'!$A$3:$A$42,'Depreciation Schedules'!$D$3:$D$42)</f>
        <v>#N/A</v>
      </c>
      <c r="AA489" s="170" t="e">
        <f>LOOKUP(AA$2,'Depreciation Schedules'!$A$3:$A$42,'Depreciation Schedules'!$D$3:$D$42)</f>
        <v>#N/A</v>
      </c>
      <c r="AB489" s="170" t="e">
        <f>LOOKUP(AB$2,'Depreciation Schedules'!$A$3:$A$42,'Depreciation Schedules'!$D$3:$D$42)</f>
        <v>#N/A</v>
      </c>
      <c r="AC489" s="170" t="e">
        <f>LOOKUP(AC$2,'Depreciation Schedules'!$A$3:$A$42,'Depreciation Schedules'!$D$3:$D$42)</f>
        <v>#N/A</v>
      </c>
      <c r="AD489" s="170" t="e">
        <f>LOOKUP(AD$2,'Depreciation Schedules'!$A$3:$A$42,'Depreciation Schedules'!$D$3:$D$42)</f>
        <v>#N/A</v>
      </c>
      <c r="AE489" s="170" t="e">
        <f>LOOKUP(AE$2,'Depreciation Schedules'!$A$3:$A$42,'Depreciation Schedules'!$D$3:$D$42)</f>
        <v>#N/A</v>
      </c>
      <c r="AF489" s="170" t="e">
        <f>LOOKUP(AF$2,'Depreciation Schedules'!$A$3:$A$42,'Depreciation Schedules'!$D$3:$D$42)</f>
        <v>#N/A</v>
      </c>
      <c r="AG489" s="170" t="e">
        <f>LOOKUP(AG$2,'Depreciation Schedules'!$A$3:$A$42,'Depreciation Schedules'!$D$3:$D$42)</f>
        <v>#N/A</v>
      </c>
      <c r="AH489" s="170" t="e">
        <f>LOOKUP(AH$2,'Depreciation Schedules'!$A$3:$A$42,'Depreciation Schedules'!$D$3:$D$42)</f>
        <v>#N/A</v>
      </c>
      <c r="AI489" s="170" t="e">
        <f>LOOKUP(AI$2,'Depreciation Schedules'!$A$3:$A$42,'Depreciation Schedules'!$D$3:$D$42)</f>
        <v>#N/A</v>
      </c>
      <c r="AJ489" s="170" t="e">
        <f>LOOKUP(AJ$2,'Depreciation Schedules'!$A$3:$A$42,'Depreciation Schedules'!$D$3:$D$42)</f>
        <v>#N/A</v>
      </c>
      <c r="AK489" s="170" t="e">
        <f>LOOKUP(AK$2,'Depreciation Schedules'!$A$3:$A$42,'Depreciation Schedules'!$D$3:$D$42)</f>
        <v>#N/A</v>
      </c>
      <c r="AL489" s="170" t="e">
        <f>LOOKUP(AL$2,'Depreciation Schedules'!$A$3:$A$42,'Depreciation Schedules'!$D$3:$D$42)</f>
        <v>#N/A</v>
      </c>
      <c r="AM489" s="170" t="e">
        <f>LOOKUP(AM$2,'Depreciation Schedules'!$A$3:$A$42,'Depreciation Schedules'!$D$3:$D$42)</f>
        <v>#N/A</v>
      </c>
      <c r="AN489" s="170" t="e">
        <f>LOOKUP(AN$2,'Depreciation Schedules'!$A$3:$A$42,'Depreciation Schedules'!$D$3:$D$42)</f>
        <v>#N/A</v>
      </c>
      <c r="AO489" s="170" t="e">
        <f>LOOKUP(AO$2,'Depreciation Schedules'!$A$3:$A$42,'Depreciation Schedules'!$D$3:$D$42)</f>
        <v>#N/A</v>
      </c>
      <c r="AP489" s="170" t="e">
        <f>LOOKUP(AP$2,'Depreciation Schedules'!$A$3:$A$42,'Depreciation Schedules'!$D$3:$D$42)</f>
        <v>#N/A</v>
      </c>
    </row>
    <row r="490" spans="1:42" x14ac:dyDescent="0.2">
      <c r="A490" s="22" t="str">
        <f t="shared" si="208"/>
        <v>15-yr SL</v>
      </c>
      <c r="B490" s="169">
        <f t="array" ref="B490">SUM(IF(ISNUMBER(C490:AP490),C490:AP490))</f>
        <v>0</v>
      </c>
      <c r="C490" s="170" t="e">
        <f>LOOKUP(C$2,'Depreciation Schedules'!$A$3:$A$42,'Depreciation Schedules'!$E$3:$E$42)</f>
        <v>#N/A</v>
      </c>
      <c r="D490" s="170" t="e">
        <f>LOOKUP(D$2,'Depreciation Schedules'!$A$3:$A$42,'Depreciation Schedules'!$E$3:$E$42)</f>
        <v>#N/A</v>
      </c>
      <c r="E490" s="170" t="e">
        <f>LOOKUP(E$2,'Depreciation Schedules'!$A$3:$A$42,'Depreciation Schedules'!$E$3:$E$42)</f>
        <v>#N/A</v>
      </c>
      <c r="F490" s="170" t="e">
        <f>LOOKUP(F$2,'Depreciation Schedules'!$A$3:$A$42,'Depreciation Schedules'!$E$3:$E$42)</f>
        <v>#N/A</v>
      </c>
      <c r="G490" s="170" t="e">
        <f>LOOKUP(G$2,'Depreciation Schedules'!$A$3:$A$42,'Depreciation Schedules'!$E$3:$E$42)</f>
        <v>#N/A</v>
      </c>
      <c r="H490" s="170" t="e">
        <f>LOOKUP(H$2,'Depreciation Schedules'!$A$3:$A$42,'Depreciation Schedules'!$E$3:$E$42)</f>
        <v>#N/A</v>
      </c>
      <c r="I490" s="170" t="e">
        <f>LOOKUP(I$2,'Depreciation Schedules'!$A$3:$A$42,'Depreciation Schedules'!$E$3:$E$42)</f>
        <v>#N/A</v>
      </c>
      <c r="J490" s="170" t="e">
        <f>LOOKUP(J$2,'Depreciation Schedules'!$A$3:$A$42,'Depreciation Schedules'!$E$3:$E$42)</f>
        <v>#N/A</v>
      </c>
      <c r="K490" s="170" t="e">
        <f>LOOKUP(K$2,'Depreciation Schedules'!$A$3:$A$42,'Depreciation Schedules'!$E$3:$E$42)</f>
        <v>#N/A</v>
      </c>
      <c r="L490" s="170" t="e">
        <f>LOOKUP(L$2,'Depreciation Schedules'!$A$3:$A$42,'Depreciation Schedules'!$E$3:$E$42)</f>
        <v>#N/A</v>
      </c>
      <c r="M490" s="170" t="e">
        <f>LOOKUP(M$2,'Depreciation Schedules'!$A$3:$A$42,'Depreciation Schedules'!$E$3:$E$42)</f>
        <v>#N/A</v>
      </c>
      <c r="N490" s="170" t="e">
        <f>LOOKUP(N$2,'Depreciation Schedules'!$A$3:$A$42,'Depreciation Schedules'!$E$3:$E$42)</f>
        <v>#N/A</v>
      </c>
      <c r="O490" s="170" t="e">
        <f>LOOKUP(O$2,'Depreciation Schedules'!$A$3:$A$42,'Depreciation Schedules'!$E$3:$E$42)</f>
        <v>#N/A</v>
      </c>
      <c r="P490" s="170" t="e">
        <f>LOOKUP(P$2,'Depreciation Schedules'!$A$3:$A$42,'Depreciation Schedules'!$E$3:$E$42)</f>
        <v>#N/A</v>
      </c>
      <c r="Q490" s="170" t="e">
        <f>LOOKUP(Q$2,'Depreciation Schedules'!$A$3:$A$42,'Depreciation Schedules'!$E$3:$E$42)</f>
        <v>#N/A</v>
      </c>
      <c r="R490" s="170" t="e">
        <f>LOOKUP(R$2,'Depreciation Schedules'!$A$3:$A$42,'Depreciation Schedules'!$E$3:$E$42)</f>
        <v>#N/A</v>
      </c>
      <c r="S490" s="170" t="e">
        <f>LOOKUP(S$2,'Depreciation Schedules'!$A$3:$A$42,'Depreciation Schedules'!$E$3:$E$42)</f>
        <v>#N/A</v>
      </c>
      <c r="T490" s="170" t="e">
        <f>LOOKUP(T$2,'Depreciation Schedules'!$A$3:$A$42,'Depreciation Schedules'!$E$3:$E$42)</f>
        <v>#N/A</v>
      </c>
      <c r="U490" s="170" t="e">
        <f>LOOKUP(U$2,'Depreciation Schedules'!$A$3:$A$42,'Depreciation Schedules'!$E$3:$E$42)</f>
        <v>#N/A</v>
      </c>
      <c r="V490" s="170" t="e">
        <f>LOOKUP(V$2,'Depreciation Schedules'!$A$3:$A$42,'Depreciation Schedules'!$E$3:$E$42)</f>
        <v>#N/A</v>
      </c>
      <c r="W490" s="170" t="e">
        <f>LOOKUP(W$2,'Depreciation Schedules'!$A$3:$A$42,'Depreciation Schedules'!$E$3:$E$42)</f>
        <v>#N/A</v>
      </c>
      <c r="X490" s="170" t="e">
        <f>LOOKUP(X$2,'Depreciation Schedules'!$A$3:$A$42,'Depreciation Schedules'!$E$3:$E$42)</f>
        <v>#N/A</v>
      </c>
      <c r="Y490" s="170" t="e">
        <f>LOOKUP(Y$2,'Depreciation Schedules'!$A$3:$A$42,'Depreciation Schedules'!$E$3:$E$42)</f>
        <v>#N/A</v>
      </c>
      <c r="Z490" s="170" t="e">
        <f>LOOKUP(Z$2,'Depreciation Schedules'!$A$3:$A$42,'Depreciation Schedules'!$E$3:$E$42)</f>
        <v>#N/A</v>
      </c>
      <c r="AA490" s="170" t="e">
        <f>LOOKUP(AA$2,'Depreciation Schedules'!$A$3:$A$42,'Depreciation Schedules'!$E$3:$E$42)</f>
        <v>#N/A</v>
      </c>
      <c r="AB490" s="170" t="e">
        <f>LOOKUP(AB$2,'Depreciation Schedules'!$A$3:$A$42,'Depreciation Schedules'!$E$3:$E$42)</f>
        <v>#N/A</v>
      </c>
      <c r="AC490" s="170" t="e">
        <f>LOOKUP(AC$2,'Depreciation Schedules'!$A$3:$A$42,'Depreciation Schedules'!$E$3:$E$42)</f>
        <v>#N/A</v>
      </c>
      <c r="AD490" s="170" t="e">
        <f>LOOKUP(AD$2,'Depreciation Schedules'!$A$3:$A$42,'Depreciation Schedules'!$E$3:$E$42)</f>
        <v>#N/A</v>
      </c>
      <c r="AE490" s="170" t="e">
        <f>LOOKUP(AE$2,'Depreciation Schedules'!$A$3:$A$42,'Depreciation Schedules'!$E$3:$E$42)</f>
        <v>#N/A</v>
      </c>
      <c r="AF490" s="170" t="e">
        <f>LOOKUP(AF$2,'Depreciation Schedules'!$A$3:$A$42,'Depreciation Schedules'!$E$3:$E$42)</f>
        <v>#N/A</v>
      </c>
      <c r="AG490" s="170" t="e">
        <f>LOOKUP(AG$2,'Depreciation Schedules'!$A$3:$A$42,'Depreciation Schedules'!$E$3:$E$42)</f>
        <v>#N/A</v>
      </c>
      <c r="AH490" s="170" t="e">
        <f>LOOKUP(AH$2,'Depreciation Schedules'!$A$3:$A$42,'Depreciation Schedules'!$E$3:$E$42)</f>
        <v>#N/A</v>
      </c>
      <c r="AI490" s="170" t="e">
        <f>LOOKUP(AI$2,'Depreciation Schedules'!$A$3:$A$42,'Depreciation Schedules'!$E$3:$E$42)</f>
        <v>#N/A</v>
      </c>
      <c r="AJ490" s="170" t="e">
        <f>LOOKUP(AJ$2,'Depreciation Schedules'!$A$3:$A$42,'Depreciation Schedules'!$E$3:$E$42)</f>
        <v>#N/A</v>
      </c>
      <c r="AK490" s="170" t="e">
        <f>LOOKUP(AK$2,'Depreciation Schedules'!$A$3:$A$42,'Depreciation Schedules'!$E$3:$E$42)</f>
        <v>#N/A</v>
      </c>
      <c r="AL490" s="170" t="e">
        <f>LOOKUP(AL$2,'Depreciation Schedules'!$A$3:$A$42,'Depreciation Schedules'!$E$3:$E$42)</f>
        <v>#N/A</v>
      </c>
      <c r="AM490" s="170" t="e">
        <f>LOOKUP(AM$2,'Depreciation Schedules'!$A$3:$A$42,'Depreciation Schedules'!$E$3:$E$42)</f>
        <v>#N/A</v>
      </c>
      <c r="AN490" s="170" t="e">
        <f>LOOKUP(AN$2,'Depreciation Schedules'!$A$3:$A$42,'Depreciation Schedules'!$E$3:$E$42)</f>
        <v>#N/A</v>
      </c>
      <c r="AO490" s="170" t="e">
        <f>LOOKUP(AO$2,'Depreciation Schedules'!$A$3:$A$42,'Depreciation Schedules'!$E$3:$E$42)</f>
        <v>#N/A</v>
      </c>
      <c r="AP490" s="170" t="e">
        <f>LOOKUP(AP$2,'Depreciation Schedules'!$A$3:$A$42,'Depreciation Schedules'!$E$3:$E$42)</f>
        <v>#N/A</v>
      </c>
    </row>
    <row r="491" spans="1:42" x14ac:dyDescent="0.2">
      <c r="A491" s="22" t="str">
        <f t="shared" si="208"/>
        <v>20-yr SL</v>
      </c>
      <c r="B491" s="169">
        <f t="array" ref="B491">SUM(IF(ISNUMBER(C491:AP491),C491:AP491))</f>
        <v>0</v>
      </c>
      <c r="C491" s="170" t="e">
        <f>LOOKUP(C$2,'Depreciation Schedules'!$A$3:$A$42,'Depreciation Schedules'!$F$3:$F$42)</f>
        <v>#N/A</v>
      </c>
      <c r="D491" s="170" t="e">
        <f>LOOKUP(D$2,'Depreciation Schedules'!$A$3:$A$42,'Depreciation Schedules'!$F$3:$F$42)</f>
        <v>#N/A</v>
      </c>
      <c r="E491" s="170" t="e">
        <f>LOOKUP(E$2,'Depreciation Schedules'!$A$3:$A$42,'Depreciation Schedules'!$F$3:$F$42)</f>
        <v>#N/A</v>
      </c>
      <c r="F491" s="170" t="e">
        <f>LOOKUP(F$2,'Depreciation Schedules'!$A$3:$A$42,'Depreciation Schedules'!$F$3:$F$42)</f>
        <v>#N/A</v>
      </c>
      <c r="G491" s="170" t="e">
        <f>LOOKUP(G$2,'Depreciation Schedules'!$A$3:$A$42,'Depreciation Schedules'!$F$3:$F$42)</f>
        <v>#N/A</v>
      </c>
      <c r="H491" s="170" t="e">
        <f>LOOKUP(H$2,'Depreciation Schedules'!$A$3:$A$42,'Depreciation Schedules'!$F$3:$F$42)</f>
        <v>#N/A</v>
      </c>
      <c r="I491" s="170" t="e">
        <f>LOOKUP(I$2,'Depreciation Schedules'!$A$3:$A$42,'Depreciation Schedules'!$F$3:$F$42)</f>
        <v>#N/A</v>
      </c>
      <c r="J491" s="170" t="e">
        <f>LOOKUP(J$2,'Depreciation Schedules'!$A$3:$A$42,'Depreciation Schedules'!$F$3:$F$42)</f>
        <v>#N/A</v>
      </c>
      <c r="K491" s="170" t="e">
        <f>LOOKUP(K$2,'Depreciation Schedules'!$A$3:$A$42,'Depreciation Schedules'!$F$3:$F$42)</f>
        <v>#N/A</v>
      </c>
      <c r="L491" s="170" t="e">
        <f>LOOKUP(L$2,'Depreciation Schedules'!$A$3:$A$42,'Depreciation Schedules'!$F$3:$F$42)</f>
        <v>#N/A</v>
      </c>
      <c r="M491" s="170" t="e">
        <f>LOOKUP(M$2,'Depreciation Schedules'!$A$3:$A$42,'Depreciation Schedules'!$F$3:$F$42)</f>
        <v>#N/A</v>
      </c>
      <c r="N491" s="170" t="e">
        <f>LOOKUP(N$2,'Depreciation Schedules'!$A$3:$A$42,'Depreciation Schedules'!$F$3:$F$42)</f>
        <v>#N/A</v>
      </c>
      <c r="O491" s="170" t="e">
        <f>LOOKUP(O$2,'Depreciation Schedules'!$A$3:$A$42,'Depreciation Schedules'!$F$3:$F$42)</f>
        <v>#N/A</v>
      </c>
      <c r="P491" s="170" t="e">
        <f>LOOKUP(P$2,'Depreciation Schedules'!$A$3:$A$42,'Depreciation Schedules'!$F$3:$F$42)</f>
        <v>#N/A</v>
      </c>
      <c r="Q491" s="170" t="e">
        <f>LOOKUP(Q$2,'Depreciation Schedules'!$A$3:$A$42,'Depreciation Schedules'!$F$3:$F$42)</f>
        <v>#N/A</v>
      </c>
      <c r="R491" s="170" t="e">
        <f>LOOKUP(R$2,'Depreciation Schedules'!$A$3:$A$42,'Depreciation Schedules'!$F$3:$F$42)</f>
        <v>#N/A</v>
      </c>
      <c r="S491" s="170" t="e">
        <f>LOOKUP(S$2,'Depreciation Schedules'!$A$3:$A$42,'Depreciation Schedules'!$F$3:$F$42)</f>
        <v>#N/A</v>
      </c>
      <c r="T491" s="170" t="e">
        <f>LOOKUP(T$2,'Depreciation Schedules'!$A$3:$A$42,'Depreciation Schedules'!$F$3:$F$42)</f>
        <v>#N/A</v>
      </c>
      <c r="U491" s="170" t="e">
        <f>LOOKUP(U$2,'Depreciation Schedules'!$A$3:$A$42,'Depreciation Schedules'!$F$3:$F$42)</f>
        <v>#N/A</v>
      </c>
      <c r="V491" s="170" t="e">
        <f>LOOKUP(V$2,'Depreciation Schedules'!$A$3:$A$42,'Depreciation Schedules'!$F$3:$F$42)</f>
        <v>#N/A</v>
      </c>
      <c r="W491" s="170" t="e">
        <f>LOOKUP(W$2,'Depreciation Schedules'!$A$3:$A$42,'Depreciation Schedules'!$F$3:$F$42)</f>
        <v>#N/A</v>
      </c>
      <c r="X491" s="170" t="e">
        <f>LOOKUP(X$2,'Depreciation Schedules'!$A$3:$A$42,'Depreciation Schedules'!$F$3:$F$42)</f>
        <v>#N/A</v>
      </c>
      <c r="Y491" s="170" t="e">
        <f>LOOKUP(Y$2,'Depreciation Schedules'!$A$3:$A$42,'Depreciation Schedules'!$F$3:$F$42)</f>
        <v>#N/A</v>
      </c>
      <c r="Z491" s="170" t="e">
        <f>LOOKUP(Z$2,'Depreciation Schedules'!$A$3:$A$42,'Depreciation Schedules'!$F$3:$F$42)</f>
        <v>#N/A</v>
      </c>
      <c r="AA491" s="170" t="e">
        <f>LOOKUP(AA$2,'Depreciation Schedules'!$A$3:$A$42,'Depreciation Schedules'!$F$3:$F$42)</f>
        <v>#N/A</v>
      </c>
      <c r="AB491" s="170" t="e">
        <f>LOOKUP(AB$2,'Depreciation Schedules'!$A$3:$A$42,'Depreciation Schedules'!$F$3:$F$42)</f>
        <v>#N/A</v>
      </c>
      <c r="AC491" s="170" t="e">
        <f>LOOKUP(AC$2,'Depreciation Schedules'!$A$3:$A$42,'Depreciation Schedules'!$F$3:$F$42)</f>
        <v>#N/A</v>
      </c>
      <c r="AD491" s="170" t="e">
        <f>LOOKUP(AD$2,'Depreciation Schedules'!$A$3:$A$42,'Depreciation Schedules'!$F$3:$F$42)</f>
        <v>#N/A</v>
      </c>
      <c r="AE491" s="170" t="e">
        <f>LOOKUP(AE$2,'Depreciation Schedules'!$A$3:$A$42,'Depreciation Schedules'!$F$3:$F$42)</f>
        <v>#N/A</v>
      </c>
      <c r="AF491" s="170" t="e">
        <f>LOOKUP(AF$2,'Depreciation Schedules'!$A$3:$A$42,'Depreciation Schedules'!$F$3:$F$42)</f>
        <v>#N/A</v>
      </c>
      <c r="AG491" s="170" t="e">
        <f>LOOKUP(AG$2,'Depreciation Schedules'!$A$3:$A$42,'Depreciation Schedules'!$F$3:$F$42)</f>
        <v>#N/A</v>
      </c>
      <c r="AH491" s="170" t="e">
        <f>LOOKUP(AH$2,'Depreciation Schedules'!$A$3:$A$42,'Depreciation Schedules'!$F$3:$F$42)</f>
        <v>#N/A</v>
      </c>
      <c r="AI491" s="170" t="e">
        <f>LOOKUP(AI$2,'Depreciation Schedules'!$A$3:$A$42,'Depreciation Schedules'!$F$3:$F$42)</f>
        <v>#N/A</v>
      </c>
      <c r="AJ491" s="170" t="e">
        <f>LOOKUP(AJ$2,'Depreciation Schedules'!$A$3:$A$42,'Depreciation Schedules'!$F$3:$F$42)</f>
        <v>#N/A</v>
      </c>
      <c r="AK491" s="170" t="e">
        <f>LOOKUP(AK$2,'Depreciation Schedules'!$A$3:$A$42,'Depreciation Schedules'!$F$3:$F$42)</f>
        <v>#N/A</v>
      </c>
      <c r="AL491" s="170" t="e">
        <f>LOOKUP(AL$2,'Depreciation Schedules'!$A$3:$A$42,'Depreciation Schedules'!$F$3:$F$42)</f>
        <v>#N/A</v>
      </c>
      <c r="AM491" s="170" t="e">
        <f>LOOKUP(AM$2,'Depreciation Schedules'!$A$3:$A$42,'Depreciation Schedules'!$F$3:$F$42)</f>
        <v>#N/A</v>
      </c>
      <c r="AN491" s="170" t="e">
        <f>LOOKUP(AN$2,'Depreciation Schedules'!$A$3:$A$42,'Depreciation Schedules'!$F$3:$F$42)</f>
        <v>#N/A</v>
      </c>
      <c r="AO491" s="170" t="e">
        <f>LOOKUP(AO$2,'Depreciation Schedules'!$A$3:$A$42,'Depreciation Schedules'!$F$3:$F$42)</f>
        <v>#N/A</v>
      </c>
      <c r="AP491" s="170" t="e">
        <f>LOOKUP(AP$2,'Depreciation Schedules'!$A$3:$A$42,'Depreciation Schedules'!$F$3:$F$42)</f>
        <v>#N/A</v>
      </c>
    </row>
    <row r="492" spans="1:42" x14ac:dyDescent="0.2">
      <c r="A492" s="22" t="str">
        <f t="shared" si="208"/>
        <v>39-yr SL</v>
      </c>
      <c r="B492" s="173">
        <f t="array" ref="B492">SUM(IF(ISNUMBER(C492:AP492),C492:AP492))</f>
        <v>0</v>
      </c>
      <c r="C492" s="170" t="e">
        <f>LOOKUP(C$2,'Depreciation Schedules'!$A$3:$A$42,'Depreciation Schedules'!$G$3:$G$42)</f>
        <v>#N/A</v>
      </c>
      <c r="D492" s="170" t="e">
        <f>LOOKUP(D$2,'Depreciation Schedules'!$A$3:$A$42,'Depreciation Schedules'!$G$3:$G$42)</f>
        <v>#N/A</v>
      </c>
      <c r="E492" s="170" t="e">
        <f>LOOKUP(E$2,'Depreciation Schedules'!$A$3:$A$42,'Depreciation Schedules'!$G$3:$G$42)</f>
        <v>#N/A</v>
      </c>
      <c r="F492" s="170" t="e">
        <f>LOOKUP(F$2,'Depreciation Schedules'!$A$3:$A$42,'Depreciation Schedules'!$G$3:$G$42)</f>
        <v>#N/A</v>
      </c>
      <c r="G492" s="170" t="e">
        <f>LOOKUP(G$2,'Depreciation Schedules'!$A$3:$A$42,'Depreciation Schedules'!$G$3:$G$42)</f>
        <v>#N/A</v>
      </c>
      <c r="H492" s="170" t="e">
        <f>LOOKUP(H$2,'Depreciation Schedules'!$A$3:$A$42,'Depreciation Schedules'!$G$3:$G$42)</f>
        <v>#N/A</v>
      </c>
      <c r="I492" s="170" t="e">
        <f>LOOKUP(I$2,'Depreciation Schedules'!$A$3:$A$42,'Depreciation Schedules'!$G$3:$G$42)</f>
        <v>#N/A</v>
      </c>
      <c r="J492" s="170" t="e">
        <f>LOOKUP(J$2,'Depreciation Schedules'!$A$3:$A$42,'Depreciation Schedules'!$G$3:$G$42)</f>
        <v>#N/A</v>
      </c>
      <c r="K492" s="170" t="e">
        <f>LOOKUP(K$2,'Depreciation Schedules'!$A$3:$A$42,'Depreciation Schedules'!$G$3:$G$42)</f>
        <v>#N/A</v>
      </c>
      <c r="L492" s="170" t="e">
        <f>LOOKUP(L$2,'Depreciation Schedules'!$A$3:$A$42,'Depreciation Schedules'!$G$3:$G$42)</f>
        <v>#N/A</v>
      </c>
      <c r="M492" s="170" t="e">
        <f>LOOKUP(M$2,'Depreciation Schedules'!$A$3:$A$42,'Depreciation Schedules'!$G$3:$G$42)</f>
        <v>#N/A</v>
      </c>
      <c r="N492" s="170" t="e">
        <f>LOOKUP(N$2,'Depreciation Schedules'!$A$3:$A$42,'Depreciation Schedules'!$G$3:$G$42)</f>
        <v>#N/A</v>
      </c>
      <c r="O492" s="170" t="e">
        <f>LOOKUP(O$2,'Depreciation Schedules'!$A$3:$A$42,'Depreciation Schedules'!$G$3:$G$42)</f>
        <v>#N/A</v>
      </c>
      <c r="P492" s="170" t="e">
        <f>LOOKUP(P$2,'Depreciation Schedules'!$A$3:$A$42,'Depreciation Schedules'!$G$3:$G$42)</f>
        <v>#N/A</v>
      </c>
      <c r="Q492" s="170" t="e">
        <f>LOOKUP(Q$2,'Depreciation Schedules'!$A$3:$A$42,'Depreciation Schedules'!$G$3:$G$42)</f>
        <v>#N/A</v>
      </c>
      <c r="R492" s="170" t="e">
        <f>LOOKUP(R$2,'Depreciation Schedules'!$A$3:$A$42,'Depreciation Schedules'!$G$3:$G$42)</f>
        <v>#N/A</v>
      </c>
      <c r="S492" s="170" t="e">
        <f>LOOKUP(S$2,'Depreciation Schedules'!$A$3:$A$42,'Depreciation Schedules'!$G$3:$G$42)</f>
        <v>#N/A</v>
      </c>
      <c r="T492" s="170" t="e">
        <f>LOOKUP(T$2,'Depreciation Schedules'!$A$3:$A$42,'Depreciation Schedules'!$G$3:$G$42)</f>
        <v>#N/A</v>
      </c>
      <c r="U492" s="170" t="e">
        <f>LOOKUP(U$2,'Depreciation Schedules'!$A$3:$A$42,'Depreciation Schedules'!$G$3:$G$42)</f>
        <v>#N/A</v>
      </c>
      <c r="V492" s="170" t="e">
        <f>LOOKUP(V$2,'Depreciation Schedules'!$A$3:$A$42,'Depreciation Schedules'!$G$3:$G$42)</f>
        <v>#N/A</v>
      </c>
      <c r="W492" s="170" t="e">
        <f>LOOKUP(W$2,'Depreciation Schedules'!$A$3:$A$42,'Depreciation Schedules'!$G$3:$G$42)</f>
        <v>#N/A</v>
      </c>
      <c r="X492" s="170" t="e">
        <f>LOOKUP(X$2,'Depreciation Schedules'!$A$3:$A$42,'Depreciation Schedules'!$G$3:$G$42)</f>
        <v>#N/A</v>
      </c>
      <c r="Y492" s="170" t="e">
        <f>LOOKUP(Y$2,'Depreciation Schedules'!$A$3:$A$42,'Depreciation Schedules'!$G$3:$G$42)</f>
        <v>#N/A</v>
      </c>
      <c r="Z492" s="170" t="e">
        <f>LOOKUP(Z$2,'Depreciation Schedules'!$A$3:$A$42,'Depreciation Schedules'!$G$3:$G$42)</f>
        <v>#N/A</v>
      </c>
      <c r="AA492" s="170" t="e">
        <f>LOOKUP(AA$2,'Depreciation Schedules'!$A$3:$A$42,'Depreciation Schedules'!$G$3:$G$42)</f>
        <v>#N/A</v>
      </c>
      <c r="AB492" s="170" t="e">
        <f>LOOKUP(AB$2,'Depreciation Schedules'!$A$3:$A$42,'Depreciation Schedules'!$G$3:$G$42)</f>
        <v>#N/A</v>
      </c>
      <c r="AC492" s="170" t="e">
        <f>LOOKUP(AC$2,'Depreciation Schedules'!$A$3:$A$42,'Depreciation Schedules'!$G$3:$G$42)</f>
        <v>#N/A</v>
      </c>
      <c r="AD492" s="170" t="e">
        <f>LOOKUP(AD$2,'Depreciation Schedules'!$A$3:$A$42,'Depreciation Schedules'!$G$3:$G$42)</f>
        <v>#N/A</v>
      </c>
      <c r="AE492" s="170" t="e">
        <f>LOOKUP(AE$2,'Depreciation Schedules'!$A$3:$A$42,'Depreciation Schedules'!$G$3:$G$42)</f>
        <v>#N/A</v>
      </c>
      <c r="AF492" s="170" t="e">
        <f>LOOKUP(AF$2,'Depreciation Schedules'!$A$3:$A$42,'Depreciation Schedules'!$G$3:$G$42)</f>
        <v>#N/A</v>
      </c>
      <c r="AG492" s="170" t="e">
        <f>LOOKUP(AG$2,'Depreciation Schedules'!$A$3:$A$42,'Depreciation Schedules'!$G$3:$G$42)</f>
        <v>#N/A</v>
      </c>
      <c r="AH492" s="170" t="e">
        <f>LOOKUP(AH$2,'Depreciation Schedules'!$A$3:$A$42,'Depreciation Schedules'!$G$3:$G$42)</f>
        <v>#N/A</v>
      </c>
      <c r="AI492" s="170" t="e">
        <f>LOOKUP(AI$2,'Depreciation Schedules'!$A$3:$A$42,'Depreciation Schedules'!$G$3:$G$42)</f>
        <v>#N/A</v>
      </c>
      <c r="AJ492" s="170" t="e">
        <f>LOOKUP(AJ$2,'Depreciation Schedules'!$A$3:$A$42,'Depreciation Schedules'!$G$3:$G$42)</f>
        <v>#N/A</v>
      </c>
      <c r="AK492" s="170" t="e">
        <f>LOOKUP(AK$2,'Depreciation Schedules'!$A$3:$A$42,'Depreciation Schedules'!$G$3:$G$42)</f>
        <v>#N/A</v>
      </c>
      <c r="AL492" s="170" t="e">
        <f>LOOKUP(AL$2,'Depreciation Schedules'!$A$3:$A$42,'Depreciation Schedules'!$G$3:$G$42)</f>
        <v>#N/A</v>
      </c>
      <c r="AM492" s="170" t="e">
        <f>LOOKUP(AM$2,'Depreciation Schedules'!$A$3:$A$42,'Depreciation Schedules'!$G$3:$G$42)</f>
        <v>#N/A</v>
      </c>
      <c r="AN492" s="170" t="e">
        <f>LOOKUP(AN$2,'Depreciation Schedules'!$A$3:$A$42,'Depreciation Schedules'!$G$3:$G$42)</f>
        <v>#N/A</v>
      </c>
      <c r="AO492" s="170" t="e">
        <f>LOOKUP(AO$2,'Depreciation Schedules'!$A$3:$A$42,'Depreciation Schedules'!$G$3:$G$42)</f>
        <v>#N/A</v>
      </c>
      <c r="AP492" s="170" t="e">
        <f>LOOKUP(AP$2,'Depreciation Schedules'!$A$3:$A$42,'Depreciation Schedules'!$G$3:$G$42)</f>
        <v>#N/A</v>
      </c>
    </row>
    <row r="493" spans="1:42" x14ac:dyDescent="0.2">
      <c r="A493" s="22" t="s">
        <v>307</v>
      </c>
      <c r="B493" s="173">
        <f t="array" ref="B493">SUM(IF(ISNUMBER(C493:AP493),C493:AP493))</f>
        <v>0</v>
      </c>
      <c r="C493" s="170">
        <f t="array" ref="C493:AP493">Inputs!D236:AQ236</f>
        <v>0</v>
      </c>
      <c r="D493" s="170">
        <v>0</v>
      </c>
      <c r="E493" s="170">
        <v>0</v>
      </c>
      <c r="F493" s="170">
        <v>0</v>
      </c>
      <c r="G493" s="170">
        <v>0</v>
      </c>
      <c r="H493" s="170">
        <v>0</v>
      </c>
      <c r="I493" s="170">
        <v>0</v>
      </c>
      <c r="J493" s="170">
        <v>0</v>
      </c>
      <c r="K493" s="170">
        <v>0</v>
      </c>
      <c r="L493" s="170">
        <v>0</v>
      </c>
      <c r="M493" s="170">
        <v>0</v>
      </c>
      <c r="N493" s="170">
        <v>0</v>
      </c>
      <c r="O493" s="170">
        <v>0</v>
      </c>
      <c r="P493" s="170">
        <v>0</v>
      </c>
      <c r="Q493" s="170">
        <v>0</v>
      </c>
      <c r="R493" s="170">
        <v>0</v>
      </c>
      <c r="S493" s="170">
        <v>0</v>
      </c>
      <c r="T493" s="170">
        <v>0</v>
      </c>
      <c r="U493" s="170">
        <v>0</v>
      </c>
      <c r="V493" s="170">
        <v>0</v>
      </c>
      <c r="W493" s="170">
        <v>0</v>
      </c>
      <c r="X493" s="170">
        <v>0</v>
      </c>
      <c r="Y493" s="170">
        <v>0</v>
      </c>
      <c r="Z493" s="170">
        <v>0</v>
      </c>
      <c r="AA493" s="170">
        <v>0</v>
      </c>
      <c r="AB493" s="170">
        <v>0</v>
      </c>
      <c r="AC493" s="170">
        <v>0</v>
      </c>
      <c r="AD493" s="170">
        <v>0</v>
      </c>
      <c r="AE493" s="170">
        <v>0</v>
      </c>
      <c r="AF493" s="170">
        <v>0</v>
      </c>
      <c r="AG493" s="170">
        <v>0</v>
      </c>
      <c r="AH493" s="170">
        <v>0</v>
      </c>
      <c r="AI493" s="170">
        <v>0</v>
      </c>
      <c r="AJ493" s="170">
        <v>0</v>
      </c>
      <c r="AK493" s="170">
        <v>0</v>
      </c>
      <c r="AL493" s="170">
        <v>0</v>
      </c>
      <c r="AM493" s="170">
        <v>0</v>
      </c>
      <c r="AN493" s="170">
        <v>0</v>
      </c>
      <c r="AO493" s="170">
        <v>0</v>
      </c>
      <c r="AP493" s="170">
        <v>0</v>
      </c>
    </row>
    <row r="494" spans="1:42" x14ac:dyDescent="0.2">
      <c r="A494" s="21" t="s">
        <v>3</v>
      </c>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c r="AP494" s="15"/>
    </row>
    <row r="495" spans="1:42" x14ac:dyDescent="0.2">
      <c r="A495" s="22" t="str">
        <f t="shared" ref="A495:A500" si="209">A487</f>
        <v>5-yr MACRS</v>
      </c>
      <c r="B495" s="182">
        <f t="array" ref="B495">SUM(IF(ISNUMBER(C495:AP495),C495:AP495))</f>
        <v>0</v>
      </c>
      <c r="C495" s="122" t="e">
        <f>C487/100*$Q$454</f>
        <v>#N/A</v>
      </c>
      <c r="D495" s="122" t="e">
        <f t="shared" ref="D495:AP495" si="210">D487/100*$Q$454</f>
        <v>#N/A</v>
      </c>
      <c r="E495" s="122" t="e">
        <f t="shared" si="210"/>
        <v>#N/A</v>
      </c>
      <c r="F495" s="122" t="e">
        <f t="shared" si="210"/>
        <v>#N/A</v>
      </c>
      <c r="G495" s="122" t="e">
        <f t="shared" si="210"/>
        <v>#N/A</v>
      </c>
      <c r="H495" s="122" t="e">
        <f t="shared" si="210"/>
        <v>#N/A</v>
      </c>
      <c r="I495" s="122" t="e">
        <f t="shared" si="210"/>
        <v>#N/A</v>
      </c>
      <c r="J495" s="122" t="e">
        <f t="shared" si="210"/>
        <v>#N/A</v>
      </c>
      <c r="K495" s="122" t="e">
        <f t="shared" si="210"/>
        <v>#N/A</v>
      </c>
      <c r="L495" s="122" t="e">
        <f t="shared" si="210"/>
        <v>#N/A</v>
      </c>
      <c r="M495" s="122" t="e">
        <f t="shared" si="210"/>
        <v>#N/A</v>
      </c>
      <c r="N495" s="122" t="e">
        <f t="shared" si="210"/>
        <v>#N/A</v>
      </c>
      <c r="O495" s="122" t="e">
        <f t="shared" si="210"/>
        <v>#N/A</v>
      </c>
      <c r="P495" s="122" t="e">
        <f t="shared" si="210"/>
        <v>#N/A</v>
      </c>
      <c r="Q495" s="122" t="e">
        <f t="shared" si="210"/>
        <v>#N/A</v>
      </c>
      <c r="R495" s="122" t="e">
        <f t="shared" si="210"/>
        <v>#N/A</v>
      </c>
      <c r="S495" s="122" t="e">
        <f t="shared" si="210"/>
        <v>#N/A</v>
      </c>
      <c r="T495" s="122" t="e">
        <f t="shared" si="210"/>
        <v>#N/A</v>
      </c>
      <c r="U495" s="122" t="e">
        <f t="shared" si="210"/>
        <v>#N/A</v>
      </c>
      <c r="V495" s="122" t="e">
        <f t="shared" si="210"/>
        <v>#N/A</v>
      </c>
      <c r="W495" s="122" t="e">
        <f t="shared" si="210"/>
        <v>#N/A</v>
      </c>
      <c r="X495" s="122" t="e">
        <f t="shared" si="210"/>
        <v>#N/A</v>
      </c>
      <c r="Y495" s="122" t="e">
        <f t="shared" si="210"/>
        <v>#N/A</v>
      </c>
      <c r="Z495" s="122" t="e">
        <f t="shared" si="210"/>
        <v>#N/A</v>
      </c>
      <c r="AA495" s="122" t="e">
        <f t="shared" si="210"/>
        <v>#N/A</v>
      </c>
      <c r="AB495" s="122" t="e">
        <f t="shared" si="210"/>
        <v>#N/A</v>
      </c>
      <c r="AC495" s="122" t="e">
        <f t="shared" si="210"/>
        <v>#N/A</v>
      </c>
      <c r="AD495" s="122" t="e">
        <f t="shared" si="210"/>
        <v>#N/A</v>
      </c>
      <c r="AE495" s="122" t="e">
        <f t="shared" si="210"/>
        <v>#N/A</v>
      </c>
      <c r="AF495" s="122" t="e">
        <f t="shared" si="210"/>
        <v>#N/A</v>
      </c>
      <c r="AG495" s="122" t="e">
        <f t="shared" si="210"/>
        <v>#N/A</v>
      </c>
      <c r="AH495" s="122" t="e">
        <f t="shared" si="210"/>
        <v>#N/A</v>
      </c>
      <c r="AI495" s="122" t="e">
        <f t="shared" si="210"/>
        <v>#N/A</v>
      </c>
      <c r="AJ495" s="122" t="e">
        <f t="shared" si="210"/>
        <v>#N/A</v>
      </c>
      <c r="AK495" s="122" t="e">
        <f t="shared" si="210"/>
        <v>#N/A</v>
      </c>
      <c r="AL495" s="122" t="e">
        <f t="shared" si="210"/>
        <v>#N/A</v>
      </c>
      <c r="AM495" s="122" t="e">
        <f t="shared" si="210"/>
        <v>#N/A</v>
      </c>
      <c r="AN495" s="122" t="e">
        <f t="shared" si="210"/>
        <v>#N/A</v>
      </c>
      <c r="AO495" s="122" t="e">
        <f t="shared" si="210"/>
        <v>#N/A</v>
      </c>
      <c r="AP495" s="122" t="e">
        <f t="shared" si="210"/>
        <v>#N/A</v>
      </c>
    </row>
    <row r="496" spans="1:42" x14ac:dyDescent="0.2">
      <c r="A496" s="22" t="str">
        <f t="shared" si="209"/>
        <v>15-yr MACRS</v>
      </c>
      <c r="B496" s="182">
        <f t="array" ref="B496">SUM(IF(ISNUMBER(C496:AP496),C496:AP496))</f>
        <v>0</v>
      </c>
      <c r="C496" s="122" t="e">
        <f>C488/100*$Q$455</f>
        <v>#N/A</v>
      </c>
      <c r="D496" s="122" t="e">
        <f t="shared" ref="D496:AP496" si="211">D488/100*$Q$455</f>
        <v>#N/A</v>
      </c>
      <c r="E496" s="122" t="e">
        <f t="shared" si="211"/>
        <v>#N/A</v>
      </c>
      <c r="F496" s="122" t="e">
        <f t="shared" si="211"/>
        <v>#N/A</v>
      </c>
      <c r="G496" s="122" t="e">
        <f t="shared" si="211"/>
        <v>#N/A</v>
      </c>
      <c r="H496" s="122" t="e">
        <f t="shared" si="211"/>
        <v>#N/A</v>
      </c>
      <c r="I496" s="122" t="e">
        <f t="shared" si="211"/>
        <v>#N/A</v>
      </c>
      <c r="J496" s="122" t="e">
        <f t="shared" si="211"/>
        <v>#N/A</v>
      </c>
      <c r="K496" s="122" t="e">
        <f t="shared" si="211"/>
        <v>#N/A</v>
      </c>
      <c r="L496" s="122" t="e">
        <f t="shared" si="211"/>
        <v>#N/A</v>
      </c>
      <c r="M496" s="122" t="e">
        <f t="shared" si="211"/>
        <v>#N/A</v>
      </c>
      <c r="N496" s="122" t="e">
        <f t="shared" si="211"/>
        <v>#N/A</v>
      </c>
      <c r="O496" s="122" t="e">
        <f t="shared" si="211"/>
        <v>#N/A</v>
      </c>
      <c r="P496" s="122" t="e">
        <f t="shared" si="211"/>
        <v>#N/A</v>
      </c>
      <c r="Q496" s="122" t="e">
        <f t="shared" si="211"/>
        <v>#N/A</v>
      </c>
      <c r="R496" s="122" t="e">
        <f t="shared" si="211"/>
        <v>#N/A</v>
      </c>
      <c r="S496" s="122" t="e">
        <f t="shared" si="211"/>
        <v>#N/A</v>
      </c>
      <c r="T496" s="122" t="e">
        <f t="shared" si="211"/>
        <v>#N/A</v>
      </c>
      <c r="U496" s="122" t="e">
        <f t="shared" si="211"/>
        <v>#N/A</v>
      </c>
      <c r="V496" s="122" t="e">
        <f t="shared" si="211"/>
        <v>#N/A</v>
      </c>
      <c r="W496" s="122" t="e">
        <f t="shared" si="211"/>
        <v>#N/A</v>
      </c>
      <c r="X496" s="122" t="e">
        <f t="shared" si="211"/>
        <v>#N/A</v>
      </c>
      <c r="Y496" s="122" t="e">
        <f t="shared" si="211"/>
        <v>#N/A</v>
      </c>
      <c r="Z496" s="122" t="e">
        <f t="shared" si="211"/>
        <v>#N/A</v>
      </c>
      <c r="AA496" s="122" t="e">
        <f t="shared" si="211"/>
        <v>#N/A</v>
      </c>
      <c r="AB496" s="122" t="e">
        <f t="shared" si="211"/>
        <v>#N/A</v>
      </c>
      <c r="AC496" s="122" t="e">
        <f t="shared" si="211"/>
        <v>#N/A</v>
      </c>
      <c r="AD496" s="122" t="e">
        <f t="shared" si="211"/>
        <v>#N/A</v>
      </c>
      <c r="AE496" s="122" t="e">
        <f t="shared" si="211"/>
        <v>#N/A</v>
      </c>
      <c r="AF496" s="122" t="e">
        <f t="shared" si="211"/>
        <v>#N/A</v>
      </c>
      <c r="AG496" s="122" t="e">
        <f t="shared" si="211"/>
        <v>#N/A</v>
      </c>
      <c r="AH496" s="122" t="e">
        <f t="shared" si="211"/>
        <v>#N/A</v>
      </c>
      <c r="AI496" s="122" t="e">
        <f t="shared" si="211"/>
        <v>#N/A</v>
      </c>
      <c r="AJ496" s="122" t="e">
        <f t="shared" si="211"/>
        <v>#N/A</v>
      </c>
      <c r="AK496" s="122" t="e">
        <f t="shared" si="211"/>
        <v>#N/A</v>
      </c>
      <c r="AL496" s="122" t="e">
        <f t="shared" si="211"/>
        <v>#N/A</v>
      </c>
      <c r="AM496" s="122" t="e">
        <f t="shared" si="211"/>
        <v>#N/A</v>
      </c>
      <c r="AN496" s="122" t="e">
        <f t="shared" si="211"/>
        <v>#N/A</v>
      </c>
      <c r="AO496" s="122" t="e">
        <f t="shared" si="211"/>
        <v>#N/A</v>
      </c>
      <c r="AP496" s="122" t="e">
        <f t="shared" si="211"/>
        <v>#N/A</v>
      </c>
    </row>
    <row r="497" spans="1:42" x14ac:dyDescent="0.2">
      <c r="A497" s="22" t="str">
        <f t="shared" si="209"/>
        <v>5-yr SL</v>
      </c>
      <c r="B497" s="182">
        <f t="array" ref="B497">SUM(IF(ISNUMBER(C497:AP497),C497:AP497))</f>
        <v>0</v>
      </c>
      <c r="C497" s="122" t="e">
        <f>C489/100*$Q$456</f>
        <v>#N/A</v>
      </c>
      <c r="D497" s="122" t="e">
        <f t="shared" ref="D497:AP497" si="212">D489/100*$Q$456</f>
        <v>#N/A</v>
      </c>
      <c r="E497" s="122" t="e">
        <f t="shared" si="212"/>
        <v>#N/A</v>
      </c>
      <c r="F497" s="122" t="e">
        <f t="shared" si="212"/>
        <v>#N/A</v>
      </c>
      <c r="G497" s="122" t="e">
        <f t="shared" si="212"/>
        <v>#N/A</v>
      </c>
      <c r="H497" s="122" t="e">
        <f t="shared" si="212"/>
        <v>#N/A</v>
      </c>
      <c r="I497" s="122" t="e">
        <f t="shared" si="212"/>
        <v>#N/A</v>
      </c>
      <c r="J497" s="122" t="e">
        <f t="shared" si="212"/>
        <v>#N/A</v>
      </c>
      <c r="K497" s="122" t="e">
        <f t="shared" si="212"/>
        <v>#N/A</v>
      </c>
      <c r="L497" s="122" t="e">
        <f t="shared" si="212"/>
        <v>#N/A</v>
      </c>
      <c r="M497" s="122" t="e">
        <f t="shared" si="212"/>
        <v>#N/A</v>
      </c>
      <c r="N497" s="122" t="e">
        <f t="shared" si="212"/>
        <v>#N/A</v>
      </c>
      <c r="O497" s="122" t="e">
        <f t="shared" si="212"/>
        <v>#N/A</v>
      </c>
      <c r="P497" s="122" t="e">
        <f t="shared" si="212"/>
        <v>#N/A</v>
      </c>
      <c r="Q497" s="122" t="e">
        <f t="shared" si="212"/>
        <v>#N/A</v>
      </c>
      <c r="R497" s="122" t="e">
        <f t="shared" si="212"/>
        <v>#N/A</v>
      </c>
      <c r="S497" s="122" t="e">
        <f t="shared" si="212"/>
        <v>#N/A</v>
      </c>
      <c r="T497" s="122" t="e">
        <f t="shared" si="212"/>
        <v>#N/A</v>
      </c>
      <c r="U497" s="122" t="e">
        <f t="shared" si="212"/>
        <v>#N/A</v>
      </c>
      <c r="V497" s="122" t="e">
        <f t="shared" si="212"/>
        <v>#N/A</v>
      </c>
      <c r="W497" s="122" t="e">
        <f t="shared" si="212"/>
        <v>#N/A</v>
      </c>
      <c r="X497" s="122" t="e">
        <f t="shared" si="212"/>
        <v>#N/A</v>
      </c>
      <c r="Y497" s="122" t="e">
        <f t="shared" si="212"/>
        <v>#N/A</v>
      </c>
      <c r="Z497" s="122" t="e">
        <f t="shared" si="212"/>
        <v>#N/A</v>
      </c>
      <c r="AA497" s="122" t="e">
        <f t="shared" si="212"/>
        <v>#N/A</v>
      </c>
      <c r="AB497" s="122" t="e">
        <f t="shared" si="212"/>
        <v>#N/A</v>
      </c>
      <c r="AC497" s="122" t="e">
        <f t="shared" si="212"/>
        <v>#N/A</v>
      </c>
      <c r="AD497" s="122" t="e">
        <f t="shared" si="212"/>
        <v>#N/A</v>
      </c>
      <c r="AE497" s="122" t="e">
        <f t="shared" si="212"/>
        <v>#N/A</v>
      </c>
      <c r="AF497" s="122" t="e">
        <f t="shared" si="212"/>
        <v>#N/A</v>
      </c>
      <c r="AG497" s="122" t="e">
        <f t="shared" si="212"/>
        <v>#N/A</v>
      </c>
      <c r="AH497" s="122" t="e">
        <f t="shared" si="212"/>
        <v>#N/A</v>
      </c>
      <c r="AI497" s="122" t="e">
        <f t="shared" si="212"/>
        <v>#N/A</v>
      </c>
      <c r="AJ497" s="122" t="e">
        <f t="shared" si="212"/>
        <v>#N/A</v>
      </c>
      <c r="AK497" s="122" t="e">
        <f t="shared" si="212"/>
        <v>#N/A</v>
      </c>
      <c r="AL497" s="122" t="e">
        <f t="shared" si="212"/>
        <v>#N/A</v>
      </c>
      <c r="AM497" s="122" t="e">
        <f t="shared" si="212"/>
        <v>#N/A</v>
      </c>
      <c r="AN497" s="122" t="e">
        <f t="shared" si="212"/>
        <v>#N/A</v>
      </c>
      <c r="AO497" s="122" t="e">
        <f t="shared" si="212"/>
        <v>#N/A</v>
      </c>
      <c r="AP497" s="122" t="e">
        <f t="shared" si="212"/>
        <v>#N/A</v>
      </c>
    </row>
    <row r="498" spans="1:42" x14ac:dyDescent="0.2">
      <c r="A498" s="22" t="str">
        <f t="shared" si="209"/>
        <v>15-yr SL</v>
      </c>
      <c r="B498" s="182">
        <f t="array" ref="B498">SUM(IF(ISNUMBER(C498:AP498),C498:AP498))</f>
        <v>0</v>
      </c>
      <c r="C498" s="122" t="e">
        <f>C490/100*$Q$457</f>
        <v>#N/A</v>
      </c>
      <c r="D498" s="122" t="e">
        <f t="shared" ref="D498:AP498" si="213">D490/100*$Q$457</f>
        <v>#N/A</v>
      </c>
      <c r="E498" s="122" t="e">
        <f t="shared" si="213"/>
        <v>#N/A</v>
      </c>
      <c r="F498" s="122" t="e">
        <f t="shared" si="213"/>
        <v>#N/A</v>
      </c>
      <c r="G498" s="122" t="e">
        <f t="shared" si="213"/>
        <v>#N/A</v>
      </c>
      <c r="H498" s="122" t="e">
        <f t="shared" si="213"/>
        <v>#N/A</v>
      </c>
      <c r="I498" s="122" t="e">
        <f t="shared" si="213"/>
        <v>#N/A</v>
      </c>
      <c r="J498" s="122" t="e">
        <f t="shared" si="213"/>
        <v>#N/A</v>
      </c>
      <c r="K498" s="122" t="e">
        <f t="shared" si="213"/>
        <v>#N/A</v>
      </c>
      <c r="L498" s="122" t="e">
        <f t="shared" si="213"/>
        <v>#N/A</v>
      </c>
      <c r="M498" s="122" t="e">
        <f t="shared" si="213"/>
        <v>#N/A</v>
      </c>
      <c r="N498" s="122" t="e">
        <f t="shared" si="213"/>
        <v>#N/A</v>
      </c>
      <c r="O498" s="122" t="e">
        <f t="shared" si="213"/>
        <v>#N/A</v>
      </c>
      <c r="P498" s="122" t="e">
        <f t="shared" si="213"/>
        <v>#N/A</v>
      </c>
      <c r="Q498" s="122" t="e">
        <f t="shared" si="213"/>
        <v>#N/A</v>
      </c>
      <c r="R498" s="122" t="e">
        <f t="shared" si="213"/>
        <v>#N/A</v>
      </c>
      <c r="S498" s="122" t="e">
        <f t="shared" si="213"/>
        <v>#N/A</v>
      </c>
      <c r="T498" s="122" t="e">
        <f t="shared" si="213"/>
        <v>#N/A</v>
      </c>
      <c r="U498" s="122" t="e">
        <f t="shared" si="213"/>
        <v>#N/A</v>
      </c>
      <c r="V498" s="122" t="e">
        <f t="shared" si="213"/>
        <v>#N/A</v>
      </c>
      <c r="W498" s="122" t="e">
        <f t="shared" si="213"/>
        <v>#N/A</v>
      </c>
      <c r="X498" s="122" t="e">
        <f t="shared" si="213"/>
        <v>#N/A</v>
      </c>
      <c r="Y498" s="122" t="e">
        <f t="shared" si="213"/>
        <v>#N/A</v>
      </c>
      <c r="Z498" s="122" t="e">
        <f t="shared" si="213"/>
        <v>#N/A</v>
      </c>
      <c r="AA498" s="122" t="e">
        <f t="shared" si="213"/>
        <v>#N/A</v>
      </c>
      <c r="AB498" s="122" t="e">
        <f t="shared" si="213"/>
        <v>#N/A</v>
      </c>
      <c r="AC498" s="122" t="e">
        <f t="shared" si="213"/>
        <v>#N/A</v>
      </c>
      <c r="AD498" s="122" t="e">
        <f t="shared" si="213"/>
        <v>#N/A</v>
      </c>
      <c r="AE498" s="122" t="e">
        <f t="shared" si="213"/>
        <v>#N/A</v>
      </c>
      <c r="AF498" s="122" t="e">
        <f t="shared" si="213"/>
        <v>#N/A</v>
      </c>
      <c r="AG498" s="122" t="e">
        <f t="shared" si="213"/>
        <v>#N/A</v>
      </c>
      <c r="AH498" s="122" t="e">
        <f t="shared" si="213"/>
        <v>#N/A</v>
      </c>
      <c r="AI498" s="122" t="e">
        <f t="shared" si="213"/>
        <v>#N/A</v>
      </c>
      <c r="AJ498" s="122" t="e">
        <f t="shared" si="213"/>
        <v>#N/A</v>
      </c>
      <c r="AK498" s="122" t="e">
        <f t="shared" si="213"/>
        <v>#N/A</v>
      </c>
      <c r="AL498" s="122" t="e">
        <f t="shared" si="213"/>
        <v>#N/A</v>
      </c>
      <c r="AM498" s="122" t="e">
        <f t="shared" si="213"/>
        <v>#N/A</v>
      </c>
      <c r="AN498" s="122" t="e">
        <f t="shared" si="213"/>
        <v>#N/A</v>
      </c>
      <c r="AO498" s="122" t="e">
        <f t="shared" si="213"/>
        <v>#N/A</v>
      </c>
      <c r="AP498" s="122" t="e">
        <f t="shared" si="213"/>
        <v>#N/A</v>
      </c>
    </row>
    <row r="499" spans="1:42" x14ac:dyDescent="0.2">
      <c r="A499" s="22" t="str">
        <f t="shared" si="209"/>
        <v>20-yr SL</v>
      </c>
      <c r="B499" s="182">
        <f t="array" ref="B499">SUM(IF(ISNUMBER(C499:AP499),C499:AP499))</f>
        <v>0</v>
      </c>
      <c r="C499" s="122" t="e">
        <f>C491/100*$Q$458</f>
        <v>#N/A</v>
      </c>
      <c r="D499" s="122" t="e">
        <f t="shared" ref="D499:AP499" si="214">D491/100*$Q$458</f>
        <v>#N/A</v>
      </c>
      <c r="E499" s="122" t="e">
        <f t="shared" si="214"/>
        <v>#N/A</v>
      </c>
      <c r="F499" s="122" t="e">
        <f t="shared" si="214"/>
        <v>#N/A</v>
      </c>
      <c r="G499" s="122" t="e">
        <f t="shared" si="214"/>
        <v>#N/A</v>
      </c>
      <c r="H499" s="122" t="e">
        <f t="shared" si="214"/>
        <v>#N/A</v>
      </c>
      <c r="I499" s="122" t="e">
        <f t="shared" si="214"/>
        <v>#N/A</v>
      </c>
      <c r="J499" s="122" t="e">
        <f t="shared" si="214"/>
        <v>#N/A</v>
      </c>
      <c r="K499" s="122" t="e">
        <f t="shared" si="214"/>
        <v>#N/A</v>
      </c>
      <c r="L499" s="122" t="e">
        <f t="shared" si="214"/>
        <v>#N/A</v>
      </c>
      <c r="M499" s="122" t="e">
        <f t="shared" si="214"/>
        <v>#N/A</v>
      </c>
      <c r="N499" s="122" t="e">
        <f t="shared" si="214"/>
        <v>#N/A</v>
      </c>
      <c r="O499" s="122" t="e">
        <f t="shared" si="214"/>
        <v>#N/A</v>
      </c>
      <c r="P499" s="122" t="e">
        <f t="shared" si="214"/>
        <v>#N/A</v>
      </c>
      <c r="Q499" s="122" t="e">
        <f t="shared" si="214"/>
        <v>#N/A</v>
      </c>
      <c r="R499" s="122" t="e">
        <f t="shared" si="214"/>
        <v>#N/A</v>
      </c>
      <c r="S499" s="122" t="e">
        <f t="shared" si="214"/>
        <v>#N/A</v>
      </c>
      <c r="T499" s="122" t="e">
        <f t="shared" si="214"/>
        <v>#N/A</v>
      </c>
      <c r="U499" s="122" t="e">
        <f t="shared" si="214"/>
        <v>#N/A</v>
      </c>
      <c r="V499" s="122" t="e">
        <f t="shared" si="214"/>
        <v>#N/A</v>
      </c>
      <c r="W499" s="122" t="e">
        <f t="shared" si="214"/>
        <v>#N/A</v>
      </c>
      <c r="X499" s="122" t="e">
        <f t="shared" si="214"/>
        <v>#N/A</v>
      </c>
      <c r="Y499" s="122" t="e">
        <f t="shared" si="214"/>
        <v>#N/A</v>
      </c>
      <c r="Z499" s="122" t="e">
        <f t="shared" si="214"/>
        <v>#N/A</v>
      </c>
      <c r="AA499" s="122" t="e">
        <f t="shared" si="214"/>
        <v>#N/A</v>
      </c>
      <c r="AB499" s="122" t="e">
        <f t="shared" si="214"/>
        <v>#N/A</v>
      </c>
      <c r="AC499" s="122" t="e">
        <f t="shared" si="214"/>
        <v>#N/A</v>
      </c>
      <c r="AD499" s="122" t="e">
        <f t="shared" si="214"/>
        <v>#N/A</v>
      </c>
      <c r="AE499" s="122" t="e">
        <f t="shared" si="214"/>
        <v>#N/A</v>
      </c>
      <c r="AF499" s="122" t="e">
        <f t="shared" si="214"/>
        <v>#N/A</v>
      </c>
      <c r="AG499" s="122" t="e">
        <f t="shared" si="214"/>
        <v>#N/A</v>
      </c>
      <c r="AH499" s="122" t="e">
        <f t="shared" si="214"/>
        <v>#N/A</v>
      </c>
      <c r="AI499" s="122" t="e">
        <f t="shared" si="214"/>
        <v>#N/A</v>
      </c>
      <c r="AJ499" s="122" t="e">
        <f t="shared" si="214"/>
        <v>#N/A</v>
      </c>
      <c r="AK499" s="122" t="e">
        <f t="shared" si="214"/>
        <v>#N/A</v>
      </c>
      <c r="AL499" s="122" t="e">
        <f t="shared" si="214"/>
        <v>#N/A</v>
      </c>
      <c r="AM499" s="122" t="e">
        <f t="shared" si="214"/>
        <v>#N/A</v>
      </c>
      <c r="AN499" s="122" t="e">
        <f t="shared" si="214"/>
        <v>#N/A</v>
      </c>
      <c r="AO499" s="122" t="e">
        <f t="shared" si="214"/>
        <v>#N/A</v>
      </c>
      <c r="AP499" s="122" t="e">
        <f t="shared" si="214"/>
        <v>#N/A</v>
      </c>
    </row>
    <row r="500" spans="1:42" x14ac:dyDescent="0.2">
      <c r="A500" s="22" t="str">
        <f t="shared" si="209"/>
        <v>39-yr SL</v>
      </c>
      <c r="B500" s="182">
        <f>SUM(IF(ISNUMBER(C500:AP500),C500:AP500))</f>
        <v>0</v>
      </c>
      <c r="C500" s="122" t="e">
        <f>C492/100*$Q$459</f>
        <v>#N/A</v>
      </c>
      <c r="D500" s="122" t="e">
        <f t="shared" ref="D500:AP500" si="215">D492/100*$Q$459</f>
        <v>#N/A</v>
      </c>
      <c r="E500" s="122" t="e">
        <f t="shared" si="215"/>
        <v>#N/A</v>
      </c>
      <c r="F500" s="122" t="e">
        <f t="shared" si="215"/>
        <v>#N/A</v>
      </c>
      <c r="G500" s="122" t="e">
        <f t="shared" si="215"/>
        <v>#N/A</v>
      </c>
      <c r="H500" s="122" t="e">
        <f t="shared" si="215"/>
        <v>#N/A</v>
      </c>
      <c r="I500" s="122" t="e">
        <f t="shared" si="215"/>
        <v>#N/A</v>
      </c>
      <c r="J500" s="122" t="e">
        <f t="shared" si="215"/>
        <v>#N/A</v>
      </c>
      <c r="K500" s="122" t="e">
        <f t="shared" si="215"/>
        <v>#N/A</v>
      </c>
      <c r="L500" s="122" t="e">
        <f t="shared" si="215"/>
        <v>#N/A</v>
      </c>
      <c r="M500" s="122" t="e">
        <f t="shared" si="215"/>
        <v>#N/A</v>
      </c>
      <c r="N500" s="122" t="e">
        <f t="shared" si="215"/>
        <v>#N/A</v>
      </c>
      <c r="O500" s="122" t="e">
        <f t="shared" si="215"/>
        <v>#N/A</v>
      </c>
      <c r="P500" s="122" t="e">
        <f t="shared" si="215"/>
        <v>#N/A</v>
      </c>
      <c r="Q500" s="122" t="e">
        <f t="shared" si="215"/>
        <v>#N/A</v>
      </c>
      <c r="R500" s="122" t="e">
        <f t="shared" si="215"/>
        <v>#N/A</v>
      </c>
      <c r="S500" s="122" t="e">
        <f t="shared" si="215"/>
        <v>#N/A</v>
      </c>
      <c r="T500" s="122" t="e">
        <f t="shared" si="215"/>
        <v>#N/A</v>
      </c>
      <c r="U500" s="122" t="e">
        <f t="shared" si="215"/>
        <v>#N/A</v>
      </c>
      <c r="V500" s="122" t="e">
        <f t="shared" si="215"/>
        <v>#N/A</v>
      </c>
      <c r="W500" s="122" t="e">
        <f t="shared" si="215"/>
        <v>#N/A</v>
      </c>
      <c r="X500" s="122" t="e">
        <f t="shared" si="215"/>
        <v>#N/A</v>
      </c>
      <c r="Y500" s="122" t="e">
        <f t="shared" si="215"/>
        <v>#N/A</v>
      </c>
      <c r="Z500" s="122" t="e">
        <f t="shared" si="215"/>
        <v>#N/A</v>
      </c>
      <c r="AA500" s="122" t="e">
        <f t="shared" si="215"/>
        <v>#N/A</v>
      </c>
      <c r="AB500" s="122" t="e">
        <f t="shared" si="215"/>
        <v>#N/A</v>
      </c>
      <c r="AC500" s="122" t="e">
        <f t="shared" si="215"/>
        <v>#N/A</v>
      </c>
      <c r="AD500" s="122" t="e">
        <f t="shared" si="215"/>
        <v>#N/A</v>
      </c>
      <c r="AE500" s="122" t="e">
        <f t="shared" si="215"/>
        <v>#N/A</v>
      </c>
      <c r="AF500" s="122" t="e">
        <f t="shared" si="215"/>
        <v>#N/A</v>
      </c>
      <c r="AG500" s="122" t="e">
        <f t="shared" si="215"/>
        <v>#N/A</v>
      </c>
      <c r="AH500" s="122" t="e">
        <f t="shared" si="215"/>
        <v>#N/A</v>
      </c>
      <c r="AI500" s="122" t="e">
        <f t="shared" si="215"/>
        <v>#N/A</v>
      </c>
      <c r="AJ500" s="122" t="e">
        <f t="shared" si="215"/>
        <v>#N/A</v>
      </c>
      <c r="AK500" s="122" t="e">
        <f t="shared" si="215"/>
        <v>#N/A</v>
      </c>
      <c r="AL500" s="122" t="e">
        <f t="shared" si="215"/>
        <v>#N/A</v>
      </c>
      <c r="AM500" s="122" t="e">
        <f t="shared" si="215"/>
        <v>#N/A</v>
      </c>
      <c r="AN500" s="122" t="e">
        <f t="shared" si="215"/>
        <v>#N/A</v>
      </c>
      <c r="AO500" s="122" t="e">
        <f t="shared" si="215"/>
        <v>#N/A</v>
      </c>
      <c r="AP500" s="122" t="e">
        <f t="shared" si="215"/>
        <v>#N/A</v>
      </c>
    </row>
    <row r="501" spans="1:42" x14ac:dyDescent="0.2">
      <c r="A501" s="22" t="s">
        <v>307</v>
      </c>
      <c r="B501" s="182">
        <f>SUM(IF(ISNUMBER(C501:AP501),C501:AP501))</f>
        <v>0</v>
      </c>
      <c r="C501" s="122">
        <f t="shared" ref="C501:AP501" si="216">IF(C2&lt;=analysis_period,C493/100*$Q$460,0)</f>
        <v>0</v>
      </c>
      <c r="D501" s="122">
        <f t="shared" si="216"/>
        <v>0</v>
      </c>
      <c r="E501" s="122">
        <f t="shared" si="216"/>
        <v>0</v>
      </c>
      <c r="F501" s="122">
        <f t="shared" si="216"/>
        <v>0</v>
      </c>
      <c r="G501" s="122">
        <f t="shared" si="216"/>
        <v>0</v>
      </c>
      <c r="H501" s="122">
        <f t="shared" si="216"/>
        <v>0</v>
      </c>
      <c r="I501" s="122">
        <f t="shared" si="216"/>
        <v>0</v>
      </c>
      <c r="J501" s="122">
        <f t="shared" si="216"/>
        <v>0</v>
      </c>
      <c r="K501" s="122">
        <f t="shared" si="216"/>
        <v>0</v>
      </c>
      <c r="L501" s="122">
        <f t="shared" si="216"/>
        <v>0</v>
      </c>
      <c r="M501" s="122">
        <f t="shared" si="216"/>
        <v>0</v>
      </c>
      <c r="N501" s="122">
        <f t="shared" si="216"/>
        <v>0</v>
      </c>
      <c r="O501" s="122">
        <f t="shared" si="216"/>
        <v>0</v>
      </c>
      <c r="P501" s="122">
        <f t="shared" si="216"/>
        <v>0</v>
      </c>
      <c r="Q501" s="122">
        <f t="shared" si="216"/>
        <v>0</v>
      </c>
      <c r="R501" s="122">
        <f t="shared" si="216"/>
        <v>0</v>
      </c>
      <c r="S501" s="122">
        <f t="shared" si="216"/>
        <v>0</v>
      </c>
      <c r="T501" s="122">
        <f t="shared" si="216"/>
        <v>0</v>
      </c>
      <c r="U501" s="122">
        <f t="shared" si="216"/>
        <v>0</v>
      </c>
      <c r="V501" s="122">
        <f t="shared" si="216"/>
        <v>0</v>
      </c>
      <c r="W501" s="122">
        <f t="shared" si="216"/>
        <v>0</v>
      </c>
      <c r="X501" s="122">
        <f t="shared" si="216"/>
        <v>0</v>
      </c>
      <c r="Y501" s="122">
        <f t="shared" si="216"/>
        <v>0</v>
      </c>
      <c r="Z501" s="122">
        <f t="shared" si="216"/>
        <v>0</v>
      </c>
      <c r="AA501" s="122">
        <f t="shared" si="216"/>
        <v>0</v>
      </c>
      <c r="AB501" s="122">
        <f t="shared" si="216"/>
        <v>0</v>
      </c>
      <c r="AC501" s="122">
        <f t="shared" si="216"/>
        <v>0</v>
      </c>
      <c r="AD501" s="122">
        <f t="shared" si="216"/>
        <v>0</v>
      </c>
      <c r="AE501" s="122">
        <f t="shared" si="216"/>
        <v>0</v>
      </c>
      <c r="AF501" s="122">
        <f t="shared" si="216"/>
        <v>0</v>
      </c>
      <c r="AG501" s="122">
        <f t="shared" si="216"/>
        <v>0</v>
      </c>
      <c r="AH501" s="122">
        <f t="shared" si="216"/>
        <v>0</v>
      </c>
      <c r="AI501" s="122">
        <f t="shared" si="216"/>
        <v>0</v>
      </c>
      <c r="AJ501" s="122">
        <f t="shared" si="216"/>
        <v>0</v>
      </c>
      <c r="AK501" s="122">
        <f t="shared" si="216"/>
        <v>0</v>
      </c>
      <c r="AL501" s="122">
        <f t="shared" si="216"/>
        <v>0</v>
      </c>
      <c r="AM501" s="122">
        <f t="shared" si="216"/>
        <v>0</v>
      </c>
      <c r="AN501" s="122">
        <f t="shared" si="216"/>
        <v>0</v>
      </c>
      <c r="AO501" s="122">
        <f t="shared" si="216"/>
        <v>0</v>
      </c>
      <c r="AP501" s="122">
        <f t="shared" si="216"/>
        <v>0</v>
      </c>
    </row>
    <row r="502" spans="1:42" x14ac:dyDescent="0.2">
      <c r="A502" s="22" t="s">
        <v>88</v>
      </c>
      <c r="B502" s="182">
        <f t="array" ref="B502">SUM(IF(ISNUMBER(C502:AP502),C502:AP502))</f>
        <v>0</v>
      </c>
      <c r="C502" s="123">
        <f>P461</f>
        <v>0</v>
      </c>
      <c r="D502" s="123">
        <v>0</v>
      </c>
      <c r="E502" s="123">
        <v>0</v>
      </c>
      <c r="F502" s="123">
        <v>0</v>
      </c>
      <c r="G502" s="123">
        <v>0</v>
      </c>
      <c r="H502" s="123">
        <v>0</v>
      </c>
      <c r="I502" s="123">
        <v>0</v>
      </c>
      <c r="J502" s="123">
        <v>0</v>
      </c>
      <c r="K502" s="123">
        <v>0</v>
      </c>
      <c r="L502" s="123">
        <v>0</v>
      </c>
      <c r="M502" s="123">
        <v>0</v>
      </c>
      <c r="N502" s="123">
        <v>0</v>
      </c>
      <c r="O502" s="123">
        <v>0</v>
      </c>
      <c r="P502" s="123">
        <v>0</v>
      </c>
      <c r="Q502" s="123">
        <v>0</v>
      </c>
      <c r="R502" s="123">
        <v>0</v>
      </c>
      <c r="S502" s="123">
        <v>0</v>
      </c>
      <c r="T502" s="123">
        <v>0</v>
      </c>
      <c r="U502" s="123">
        <v>0</v>
      </c>
      <c r="V502" s="123">
        <v>0</v>
      </c>
      <c r="W502" s="123">
        <v>0</v>
      </c>
      <c r="X502" s="123">
        <v>0</v>
      </c>
      <c r="Y502" s="123">
        <v>0</v>
      </c>
      <c r="Z502" s="123">
        <v>0</v>
      </c>
      <c r="AA502" s="123">
        <v>0</v>
      </c>
      <c r="AB502" s="123">
        <v>0</v>
      </c>
      <c r="AC502" s="123">
        <v>0</v>
      </c>
      <c r="AD502" s="123">
        <v>0</v>
      </c>
      <c r="AE502" s="123">
        <v>0</v>
      </c>
      <c r="AF502" s="123">
        <v>0</v>
      </c>
      <c r="AG502" s="123">
        <v>0</v>
      </c>
      <c r="AH502" s="123">
        <v>0</v>
      </c>
      <c r="AI502" s="123">
        <v>0</v>
      </c>
      <c r="AJ502" s="123">
        <v>0</v>
      </c>
      <c r="AK502" s="123">
        <v>0</v>
      </c>
      <c r="AL502" s="123">
        <v>0</v>
      </c>
      <c r="AM502" s="123">
        <v>0</v>
      </c>
      <c r="AN502" s="123">
        <v>0</v>
      </c>
      <c r="AO502" s="123">
        <v>0</v>
      </c>
      <c r="AP502" s="123">
        <v>0</v>
      </c>
    </row>
    <row r="503" spans="1:42" x14ac:dyDescent="0.2">
      <c r="A503" s="21"/>
      <c r="B503" s="183">
        <f t="array" ref="B503">SUM(IF(ISNUMBER(C503:AP503),C503:AP503))</f>
        <v>0</v>
      </c>
      <c r="C503" s="122" t="e">
        <f>SUM(C495:C502)</f>
        <v>#N/A</v>
      </c>
      <c r="D503" s="122" t="e">
        <f t="shared" ref="D503:AP503" si="217">SUM(D495:D502)</f>
        <v>#N/A</v>
      </c>
      <c r="E503" s="122" t="e">
        <f t="shared" si="217"/>
        <v>#N/A</v>
      </c>
      <c r="F503" s="122" t="e">
        <f t="shared" si="217"/>
        <v>#N/A</v>
      </c>
      <c r="G503" s="122" t="e">
        <f t="shared" si="217"/>
        <v>#N/A</v>
      </c>
      <c r="H503" s="122" t="e">
        <f t="shared" si="217"/>
        <v>#N/A</v>
      </c>
      <c r="I503" s="122" t="e">
        <f t="shared" si="217"/>
        <v>#N/A</v>
      </c>
      <c r="J503" s="122" t="e">
        <f t="shared" si="217"/>
        <v>#N/A</v>
      </c>
      <c r="K503" s="122" t="e">
        <f t="shared" si="217"/>
        <v>#N/A</v>
      </c>
      <c r="L503" s="122" t="e">
        <f t="shared" si="217"/>
        <v>#N/A</v>
      </c>
      <c r="M503" s="122" t="e">
        <f t="shared" si="217"/>
        <v>#N/A</v>
      </c>
      <c r="N503" s="122" t="e">
        <f t="shared" si="217"/>
        <v>#N/A</v>
      </c>
      <c r="O503" s="122" t="e">
        <f t="shared" si="217"/>
        <v>#N/A</v>
      </c>
      <c r="P503" s="122" t="e">
        <f t="shared" si="217"/>
        <v>#N/A</v>
      </c>
      <c r="Q503" s="122" t="e">
        <f t="shared" si="217"/>
        <v>#N/A</v>
      </c>
      <c r="R503" s="122" t="e">
        <f t="shared" si="217"/>
        <v>#N/A</v>
      </c>
      <c r="S503" s="122" t="e">
        <f t="shared" si="217"/>
        <v>#N/A</v>
      </c>
      <c r="T503" s="122" t="e">
        <f t="shared" si="217"/>
        <v>#N/A</v>
      </c>
      <c r="U503" s="122" t="e">
        <f t="shared" si="217"/>
        <v>#N/A</v>
      </c>
      <c r="V503" s="122" t="e">
        <f t="shared" si="217"/>
        <v>#N/A</v>
      </c>
      <c r="W503" s="122" t="e">
        <f t="shared" si="217"/>
        <v>#N/A</v>
      </c>
      <c r="X503" s="122" t="e">
        <f t="shared" si="217"/>
        <v>#N/A</v>
      </c>
      <c r="Y503" s="122" t="e">
        <f t="shared" si="217"/>
        <v>#N/A</v>
      </c>
      <c r="Z503" s="122" t="e">
        <f t="shared" si="217"/>
        <v>#N/A</v>
      </c>
      <c r="AA503" s="122" t="e">
        <f t="shared" si="217"/>
        <v>#N/A</v>
      </c>
      <c r="AB503" s="122" t="e">
        <f t="shared" si="217"/>
        <v>#N/A</v>
      </c>
      <c r="AC503" s="122" t="e">
        <f t="shared" si="217"/>
        <v>#N/A</v>
      </c>
      <c r="AD503" s="122" t="e">
        <f t="shared" si="217"/>
        <v>#N/A</v>
      </c>
      <c r="AE503" s="122" t="e">
        <f t="shared" si="217"/>
        <v>#N/A</v>
      </c>
      <c r="AF503" s="122" t="e">
        <f t="shared" si="217"/>
        <v>#N/A</v>
      </c>
      <c r="AG503" s="122" t="e">
        <f t="shared" si="217"/>
        <v>#N/A</v>
      </c>
      <c r="AH503" s="122" t="e">
        <f t="shared" si="217"/>
        <v>#N/A</v>
      </c>
      <c r="AI503" s="122" t="e">
        <f t="shared" si="217"/>
        <v>#N/A</v>
      </c>
      <c r="AJ503" s="122" t="e">
        <f t="shared" si="217"/>
        <v>#N/A</v>
      </c>
      <c r="AK503" s="122" t="e">
        <f t="shared" si="217"/>
        <v>#N/A</v>
      </c>
      <c r="AL503" s="122" t="e">
        <f t="shared" si="217"/>
        <v>#N/A</v>
      </c>
      <c r="AM503" s="122" t="e">
        <f t="shared" si="217"/>
        <v>#N/A</v>
      </c>
      <c r="AN503" s="122" t="e">
        <f t="shared" si="217"/>
        <v>#N/A</v>
      </c>
      <c r="AO503" s="122" t="e">
        <f t="shared" si="217"/>
        <v>#N/A</v>
      </c>
      <c r="AP503" s="122" t="e">
        <f t="shared" si="217"/>
        <v>#N/A</v>
      </c>
    </row>
    <row r="504" spans="1:42" x14ac:dyDescent="0.2">
      <c r="A504" s="21"/>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c r="AP504" s="15"/>
    </row>
    <row r="505" spans="1:42" x14ac:dyDescent="0.2">
      <c r="A505" s="18" t="s">
        <v>75</v>
      </c>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c r="AP505" s="15"/>
    </row>
    <row r="506" spans="1:42" x14ac:dyDescent="0.2">
      <c r="A506" s="21" t="s">
        <v>77</v>
      </c>
      <c r="B506" s="26" t="str">
        <f>equip_reserve_depr_fed</f>
        <v>5-yr MACRS</v>
      </c>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c r="AP506" s="15"/>
    </row>
    <row r="507" spans="1:42" x14ac:dyDescent="0.2">
      <c r="A507" s="21" t="s">
        <v>78</v>
      </c>
      <c r="B507" s="178">
        <f t="shared" ref="B507:AP507" si="218">B2</f>
        <v>0</v>
      </c>
      <c r="C507" s="178" t="str">
        <f t="shared" si="218"/>
        <v/>
      </c>
      <c r="D507" s="178" t="str">
        <f t="shared" si="218"/>
        <v/>
      </c>
      <c r="E507" s="178" t="str">
        <f t="shared" si="218"/>
        <v/>
      </c>
      <c r="F507" s="178" t="str">
        <f t="shared" si="218"/>
        <v/>
      </c>
      <c r="G507" s="178" t="str">
        <f t="shared" si="218"/>
        <v/>
      </c>
      <c r="H507" s="178" t="str">
        <f t="shared" si="218"/>
        <v/>
      </c>
      <c r="I507" s="178" t="str">
        <f t="shared" si="218"/>
        <v/>
      </c>
      <c r="J507" s="178" t="str">
        <f t="shared" si="218"/>
        <v/>
      </c>
      <c r="K507" s="178" t="str">
        <f t="shared" si="218"/>
        <v/>
      </c>
      <c r="L507" s="178" t="str">
        <f t="shared" si="218"/>
        <v/>
      </c>
      <c r="M507" s="178" t="str">
        <f t="shared" si="218"/>
        <v/>
      </c>
      <c r="N507" s="178" t="str">
        <f t="shared" si="218"/>
        <v/>
      </c>
      <c r="O507" s="178" t="str">
        <f t="shared" si="218"/>
        <v/>
      </c>
      <c r="P507" s="178" t="str">
        <f t="shared" si="218"/>
        <v/>
      </c>
      <c r="Q507" s="178" t="str">
        <f t="shared" si="218"/>
        <v/>
      </c>
      <c r="R507" s="178" t="str">
        <f t="shared" si="218"/>
        <v/>
      </c>
      <c r="S507" s="178" t="str">
        <f t="shared" si="218"/>
        <v/>
      </c>
      <c r="T507" s="178" t="str">
        <f t="shared" si="218"/>
        <v/>
      </c>
      <c r="U507" s="178" t="str">
        <f t="shared" si="218"/>
        <v/>
      </c>
      <c r="V507" s="178" t="str">
        <f t="shared" si="218"/>
        <v/>
      </c>
      <c r="W507" s="178" t="str">
        <f t="shared" si="218"/>
        <v/>
      </c>
      <c r="X507" s="178" t="str">
        <f t="shared" si="218"/>
        <v/>
      </c>
      <c r="Y507" s="178" t="str">
        <f t="shared" si="218"/>
        <v/>
      </c>
      <c r="Z507" s="178" t="str">
        <f t="shared" si="218"/>
        <v/>
      </c>
      <c r="AA507" s="178" t="str">
        <f t="shared" si="218"/>
        <v/>
      </c>
      <c r="AB507" s="178" t="str">
        <f t="shared" si="218"/>
        <v/>
      </c>
      <c r="AC507" s="178" t="str">
        <f t="shared" si="218"/>
        <v/>
      </c>
      <c r="AD507" s="178" t="str">
        <f t="shared" si="218"/>
        <v/>
      </c>
      <c r="AE507" s="178" t="str">
        <f t="shared" si="218"/>
        <v/>
      </c>
      <c r="AF507" s="178" t="str">
        <f t="shared" si="218"/>
        <v/>
      </c>
      <c r="AG507" s="178" t="str">
        <f t="shared" si="218"/>
        <v/>
      </c>
      <c r="AH507" s="178" t="str">
        <f t="shared" si="218"/>
        <v/>
      </c>
      <c r="AI507" s="178" t="str">
        <f t="shared" si="218"/>
        <v/>
      </c>
      <c r="AJ507" s="178" t="str">
        <f t="shared" si="218"/>
        <v/>
      </c>
      <c r="AK507" s="178" t="str">
        <f t="shared" si="218"/>
        <v/>
      </c>
      <c r="AL507" s="178" t="str">
        <f t="shared" si="218"/>
        <v/>
      </c>
      <c r="AM507" s="178" t="str">
        <f t="shared" si="218"/>
        <v/>
      </c>
      <c r="AN507" s="178" t="str">
        <f t="shared" si="218"/>
        <v/>
      </c>
      <c r="AO507" s="178" t="str">
        <f t="shared" si="218"/>
        <v/>
      </c>
      <c r="AP507" s="178" t="str">
        <f t="shared" si="218"/>
        <v/>
      </c>
    </row>
    <row r="508" spans="1:42" x14ac:dyDescent="0.2">
      <c r="A508" s="21" t="s">
        <v>79</v>
      </c>
      <c r="B508" s="177">
        <v>0</v>
      </c>
      <c r="C508" s="170" t="e">
        <f t="shared" ref="C508:AP508" si="219">IF($B$506=$A487,C487,0)+IF($B$506=$A488,C488,0)+IF($B$506=$A489,C489,0)+IF($B$506=$A490,C490,0)+IF($B$506=$A491,C491,0)+IF($B$506=$A492,C492,0)</f>
        <v>#N/A</v>
      </c>
      <c r="D508" s="170" t="e">
        <f t="shared" si="219"/>
        <v>#N/A</v>
      </c>
      <c r="E508" s="170" t="e">
        <f t="shared" si="219"/>
        <v>#N/A</v>
      </c>
      <c r="F508" s="170" t="e">
        <f t="shared" si="219"/>
        <v>#N/A</v>
      </c>
      <c r="G508" s="170" t="e">
        <f t="shared" si="219"/>
        <v>#N/A</v>
      </c>
      <c r="H508" s="170" t="e">
        <f t="shared" si="219"/>
        <v>#N/A</v>
      </c>
      <c r="I508" s="170" t="e">
        <f t="shared" si="219"/>
        <v>#N/A</v>
      </c>
      <c r="J508" s="170" t="e">
        <f t="shared" si="219"/>
        <v>#N/A</v>
      </c>
      <c r="K508" s="170" t="e">
        <f t="shared" si="219"/>
        <v>#N/A</v>
      </c>
      <c r="L508" s="170" t="e">
        <f t="shared" si="219"/>
        <v>#N/A</v>
      </c>
      <c r="M508" s="170" t="e">
        <f t="shared" si="219"/>
        <v>#N/A</v>
      </c>
      <c r="N508" s="170" t="e">
        <f t="shared" si="219"/>
        <v>#N/A</v>
      </c>
      <c r="O508" s="170" t="e">
        <f t="shared" si="219"/>
        <v>#N/A</v>
      </c>
      <c r="P508" s="170" t="e">
        <f t="shared" si="219"/>
        <v>#N/A</v>
      </c>
      <c r="Q508" s="170" t="e">
        <f t="shared" si="219"/>
        <v>#N/A</v>
      </c>
      <c r="R508" s="170" t="e">
        <f t="shared" si="219"/>
        <v>#N/A</v>
      </c>
      <c r="S508" s="170" t="e">
        <f t="shared" si="219"/>
        <v>#N/A</v>
      </c>
      <c r="T508" s="170" t="e">
        <f t="shared" si="219"/>
        <v>#N/A</v>
      </c>
      <c r="U508" s="170" t="e">
        <f t="shared" si="219"/>
        <v>#N/A</v>
      </c>
      <c r="V508" s="170" t="e">
        <f t="shared" si="219"/>
        <v>#N/A</v>
      </c>
      <c r="W508" s="170" t="e">
        <f t="shared" si="219"/>
        <v>#N/A</v>
      </c>
      <c r="X508" s="170" t="e">
        <f t="shared" si="219"/>
        <v>#N/A</v>
      </c>
      <c r="Y508" s="170" t="e">
        <f t="shared" si="219"/>
        <v>#N/A</v>
      </c>
      <c r="Z508" s="170" t="e">
        <f t="shared" si="219"/>
        <v>#N/A</v>
      </c>
      <c r="AA508" s="170" t="e">
        <f t="shared" si="219"/>
        <v>#N/A</v>
      </c>
      <c r="AB508" s="170" t="e">
        <f t="shared" si="219"/>
        <v>#N/A</v>
      </c>
      <c r="AC508" s="170" t="e">
        <f t="shared" si="219"/>
        <v>#N/A</v>
      </c>
      <c r="AD508" s="170" t="e">
        <f t="shared" si="219"/>
        <v>#N/A</v>
      </c>
      <c r="AE508" s="170" t="e">
        <f t="shared" si="219"/>
        <v>#N/A</v>
      </c>
      <c r="AF508" s="170" t="e">
        <f t="shared" si="219"/>
        <v>#N/A</v>
      </c>
      <c r="AG508" s="170" t="e">
        <f t="shared" si="219"/>
        <v>#N/A</v>
      </c>
      <c r="AH508" s="170" t="e">
        <f t="shared" si="219"/>
        <v>#N/A</v>
      </c>
      <c r="AI508" s="170" t="e">
        <f t="shared" si="219"/>
        <v>#N/A</v>
      </c>
      <c r="AJ508" s="170" t="e">
        <f t="shared" si="219"/>
        <v>#N/A</v>
      </c>
      <c r="AK508" s="170" t="e">
        <f t="shared" si="219"/>
        <v>#N/A</v>
      </c>
      <c r="AL508" s="170" t="e">
        <f t="shared" si="219"/>
        <v>#N/A</v>
      </c>
      <c r="AM508" s="170" t="e">
        <f t="shared" si="219"/>
        <v>#N/A</v>
      </c>
      <c r="AN508" s="170" t="e">
        <f t="shared" si="219"/>
        <v>#N/A</v>
      </c>
      <c r="AO508" s="170" t="e">
        <f t="shared" si="219"/>
        <v>#N/A</v>
      </c>
      <c r="AP508" s="170" t="e">
        <f t="shared" si="219"/>
        <v>#N/A</v>
      </c>
    </row>
    <row r="509" spans="1:42" x14ac:dyDescent="0.2">
      <c r="A509" s="18"/>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c r="AP509" s="15"/>
    </row>
    <row r="510" spans="1:42" x14ac:dyDescent="0.2">
      <c r="A510" s="18" t="s">
        <v>90</v>
      </c>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c r="AP510" s="15"/>
    </row>
    <row r="511" spans="1:42" x14ac:dyDescent="0.2">
      <c r="A511" s="21" t="s">
        <v>76</v>
      </c>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c r="AP511" s="15"/>
    </row>
    <row r="512" spans="1:42" x14ac:dyDescent="0.2">
      <c r="A512" s="4">
        <v>1</v>
      </c>
      <c r="C512" s="161">
        <f t="shared" ref="C512:AP512" si="220">C376</f>
        <v>0</v>
      </c>
      <c r="D512" s="161">
        <f t="shared" si="220"/>
        <v>0</v>
      </c>
      <c r="E512" s="161">
        <f t="shared" si="220"/>
        <v>0</v>
      </c>
      <c r="F512" s="161">
        <f t="shared" si="220"/>
        <v>0</v>
      </c>
      <c r="G512" s="161">
        <f t="shared" si="220"/>
        <v>0</v>
      </c>
      <c r="H512" s="161">
        <f t="shared" si="220"/>
        <v>0</v>
      </c>
      <c r="I512" s="161">
        <f t="shared" si="220"/>
        <v>0</v>
      </c>
      <c r="J512" s="161">
        <f t="shared" si="220"/>
        <v>0</v>
      </c>
      <c r="K512" s="161">
        <f t="shared" si="220"/>
        <v>0</v>
      </c>
      <c r="L512" s="161">
        <f t="shared" si="220"/>
        <v>0</v>
      </c>
      <c r="M512" s="161">
        <f t="shared" si="220"/>
        <v>0</v>
      </c>
      <c r="N512" s="161">
        <f t="shared" si="220"/>
        <v>0</v>
      </c>
      <c r="O512" s="161">
        <f t="shared" si="220"/>
        <v>0</v>
      </c>
      <c r="P512" s="161">
        <f t="shared" si="220"/>
        <v>0</v>
      </c>
      <c r="Q512" s="161">
        <f t="shared" si="220"/>
        <v>0</v>
      </c>
      <c r="R512" s="161">
        <f t="shared" si="220"/>
        <v>0</v>
      </c>
      <c r="S512" s="161">
        <f t="shared" si="220"/>
        <v>0</v>
      </c>
      <c r="T512" s="161">
        <f t="shared" si="220"/>
        <v>0</v>
      </c>
      <c r="U512" s="161">
        <f t="shared" si="220"/>
        <v>0</v>
      </c>
      <c r="V512" s="161">
        <f t="shared" si="220"/>
        <v>0</v>
      </c>
      <c r="W512" s="161">
        <f t="shared" si="220"/>
        <v>0</v>
      </c>
      <c r="X512" s="161">
        <f t="shared" si="220"/>
        <v>0</v>
      </c>
      <c r="Y512" s="161">
        <f t="shared" si="220"/>
        <v>0</v>
      </c>
      <c r="Z512" s="161">
        <f t="shared" si="220"/>
        <v>0</v>
      </c>
      <c r="AA512" s="161">
        <f t="shared" si="220"/>
        <v>0</v>
      </c>
      <c r="AB512" s="161">
        <f t="shared" si="220"/>
        <v>0</v>
      </c>
      <c r="AC512" s="161">
        <f t="shared" si="220"/>
        <v>0</v>
      </c>
      <c r="AD512" s="161">
        <f t="shared" si="220"/>
        <v>0</v>
      </c>
      <c r="AE512" s="161">
        <f t="shared" si="220"/>
        <v>0</v>
      </c>
      <c r="AF512" s="161">
        <f t="shared" si="220"/>
        <v>0</v>
      </c>
      <c r="AG512" s="161">
        <f t="shared" si="220"/>
        <v>0</v>
      </c>
      <c r="AH512" s="161">
        <f t="shared" si="220"/>
        <v>0</v>
      </c>
      <c r="AI512" s="161">
        <f t="shared" si="220"/>
        <v>0</v>
      </c>
      <c r="AJ512" s="161">
        <f t="shared" si="220"/>
        <v>0</v>
      </c>
      <c r="AK512" s="161">
        <f t="shared" si="220"/>
        <v>0</v>
      </c>
      <c r="AL512" s="161">
        <f t="shared" si="220"/>
        <v>0</v>
      </c>
      <c r="AM512" s="161">
        <f t="shared" si="220"/>
        <v>0</v>
      </c>
      <c r="AN512" s="161">
        <f t="shared" si="220"/>
        <v>0</v>
      </c>
      <c r="AO512" s="161">
        <f t="shared" si="220"/>
        <v>0</v>
      </c>
      <c r="AP512" s="161">
        <f t="shared" si="220"/>
        <v>0</v>
      </c>
    </row>
    <row r="513" spans="1:42" x14ac:dyDescent="0.2">
      <c r="A513" s="4">
        <f>A512+1</f>
        <v>2</v>
      </c>
      <c r="C513" s="161">
        <f t="shared" ref="C513:AP513" si="221">C377</f>
        <v>0</v>
      </c>
      <c r="D513" s="161">
        <f t="shared" si="221"/>
        <v>0</v>
      </c>
      <c r="E513" s="161">
        <f t="shared" si="221"/>
        <v>0</v>
      </c>
      <c r="F513" s="161">
        <f t="shared" si="221"/>
        <v>0</v>
      </c>
      <c r="G513" s="161">
        <f t="shared" si="221"/>
        <v>0</v>
      </c>
      <c r="H513" s="161">
        <f t="shared" si="221"/>
        <v>0</v>
      </c>
      <c r="I513" s="161">
        <f t="shared" si="221"/>
        <v>0</v>
      </c>
      <c r="J513" s="161">
        <f t="shared" si="221"/>
        <v>0</v>
      </c>
      <c r="K513" s="161">
        <f t="shared" si="221"/>
        <v>0</v>
      </c>
      <c r="L513" s="161">
        <f t="shared" si="221"/>
        <v>0</v>
      </c>
      <c r="M513" s="161">
        <f t="shared" si="221"/>
        <v>0</v>
      </c>
      <c r="N513" s="161">
        <f t="shared" si="221"/>
        <v>0</v>
      </c>
      <c r="O513" s="161">
        <f t="shared" si="221"/>
        <v>0</v>
      </c>
      <c r="P513" s="161">
        <f t="shared" si="221"/>
        <v>0</v>
      </c>
      <c r="Q513" s="161">
        <f t="shared" si="221"/>
        <v>0</v>
      </c>
      <c r="R513" s="161">
        <f t="shared" si="221"/>
        <v>0</v>
      </c>
      <c r="S513" s="161">
        <f t="shared" si="221"/>
        <v>0</v>
      </c>
      <c r="T513" s="161">
        <f t="shared" si="221"/>
        <v>0</v>
      </c>
      <c r="U513" s="161">
        <f t="shared" si="221"/>
        <v>0</v>
      </c>
      <c r="V513" s="161">
        <f t="shared" si="221"/>
        <v>0</v>
      </c>
      <c r="W513" s="161">
        <f t="shared" si="221"/>
        <v>0</v>
      </c>
      <c r="X513" s="161">
        <f t="shared" si="221"/>
        <v>0</v>
      </c>
      <c r="Y513" s="161">
        <f t="shared" si="221"/>
        <v>0</v>
      </c>
      <c r="Z513" s="161">
        <f t="shared" si="221"/>
        <v>0</v>
      </c>
      <c r="AA513" s="161">
        <f t="shared" si="221"/>
        <v>0</v>
      </c>
      <c r="AB513" s="161">
        <f t="shared" si="221"/>
        <v>0</v>
      </c>
      <c r="AC513" s="161">
        <f t="shared" si="221"/>
        <v>0</v>
      </c>
      <c r="AD513" s="161">
        <f t="shared" si="221"/>
        <v>0</v>
      </c>
      <c r="AE513" s="161">
        <f t="shared" si="221"/>
        <v>0</v>
      </c>
      <c r="AF513" s="161">
        <f t="shared" si="221"/>
        <v>0</v>
      </c>
      <c r="AG513" s="161">
        <f t="shared" si="221"/>
        <v>0</v>
      </c>
      <c r="AH513" s="161">
        <f t="shared" si="221"/>
        <v>0</v>
      </c>
      <c r="AI513" s="161">
        <f t="shared" si="221"/>
        <v>0</v>
      </c>
      <c r="AJ513" s="161">
        <f t="shared" si="221"/>
        <v>0</v>
      </c>
      <c r="AK513" s="161">
        <f t="shared" si="221"/>
        <v>0</v>
      </c>
      <c r="AL513" s="161">
        <f t="shared" si="221"/>
        <v>0</v>
      </c>
      <c r="AM513" s="161">
        <f t="shared" si="221"/>
        <v>0</v>
      </c>
      <c r="AN513" s="161">
        <f t="shared" si="221"/>
        <v>0</v>
      </c>
      <c r="AO513" s="161">
        <f t="shared" si="221"/>
        <v>0</v>
      </c>
      <c r="AP513" s="161">
        <f t="shared" si="221"/>
        <v>0</v>
      </c>
    </row>
    <row r="514" spans="1:42" x14ac:dyDescent="0.2">
      <c r="A514" s="4">
        <f t="shared" ref="A514:A519" si="222">A513+1</f>
        <v>3</v>
      </c>
      <c r="C514" s="161">
        <f t="shared" ref="C514:AP514" si="223">C378</f>
        <v>0</v>
      </c>
      <c r="D514" s="161">
        <f t="shared" si="223"/>
        <v>0</v>
      </c>
      <c r="E514" s="161">
        <f t="shared" si="223"/>
        <v>0</v>
      </c>
      <c r="F514" s="161">
        <f t="shared" si="223"/>
        <v>0</v>
      </c>
      <c r="G514" s="161">
        <f t="shared" si="223"/>
        <v>0</v>
      </c>
      <c r="H514" s="161">
        <f t="shared" si="223"/>
        <v>0</v>
      </c>
      <c r="I514" s="161">
        <f t="shared" si="223"/>
        <v>0</v>
      </c>
      <c r="J514" s="161">
        <f t="shared" si="223"/>
        <v>0</v>
      </c>
      <c r="K514" s="161">
        <f t="shared" si="223"/>
        <v>0</v>
      </c>
      <c r="L514" s="161">
        <f t="shared" si="223"/>
        <v>0</v>
      </c>
      <c r="M514" s="161">
        <f t="shared" si="223"/>
        <v>0</v>
      </c>
      <c r="N514" s="161">
        <f t="shared" si="223"/>
        <v>0</v>
      </c>
      <c r="O514" s="161">
        <f t="shared" si="223"/>
        <v>0</v>
      </c>
      <c r="P514" s="161">
        <f t="shared" si="223"/>
        <v>0</v>
      </c>
      <c r="Q514" s="161">
        <f t="shared" si="223"/>
        <v>0</v>
      </c>
      <c r="R514" s="161">
        <f t="shared" si="223"/>
        <v>0</v>
      </c>
      <c r="S514" s="161">
        <f t="shared" si="223"/>
        <v>0</v>
      </c>
      <c r="T514" s="161">
        <f t="shared" si="223"/>
        <v>0</v>
      </c>
      <c r="U514" s="161">
        <f t="shared" si="223"/>
        <v>0</v>
      </c>
      <c r="V514" s="161">
        <f t="shared" si="223"/>
        <v>0</v>
      </c>
      <c r="W514" s="161">
        <f t="shared" si="223"/>
        <v>0</v>
      </c>
      <c r="X514" s="161">
        <f t="shared" si="223"/>
        <v>0</v>
      </c>
      <c r="Y514" s="161">
        <f t="shared" si="223"/>
        <v>0</v>
      </c>
      <c r="Z514" s="161">
        <f t="shared" si="223"/>
        <v>0</v>
      </c>
      <c r="AA514" s="161">
        <f t="shared" si="223"/>
        <v>0</v>
      </c>
      <c r="AB514" s="161">
        <f t="shared" si="223"/>
        <v>0</v>
      </c>
      <c r="AC514" s="161">
        <f t="shared" si="223"/>
        <v>0</v>
      </c>
      <c r="AD514" s="161">
        <f t="shared" si="223"/>
        <v>0</v>
      </c>
      <c r="AE514" s="161">
        <f t="shared" si="223"/>
        <v>0</v>
      </c>
      <c r="AF514" s="161">
        <f t="shared" si="223"/>
        <v>0</v>
      </c>
      <c r="AG514" s="161">
        <f t="shared" si="223"/>
        <v>0</v>
      </c>
      <c r="AH514" s="161">
        <f t="shared" si="223"/>
        <v>0</v>
      </c>
      <c r="AI514" s="161">
        <f t="shared" si="223"/>
        <v>0</v>
      </c>
      <c r="AJ514" s="161">
        <f t="shared" si="223"/>
        <v>0</v>
      </c>
      <c r="AK514" s="161">
        <f t="shared" si="223"/>
        <v>0</v>
      </c>
      <c r="AL514" s="161">
        <f t="shared" si="223"/>
        <v>0</v>
      </c>
      <c r="AM514" s="161">
        <f t="shared" si="223"/>
        <v>0</v>
      </c>
      <c r="AN514" s="161">
        <f t="shared" si="223"/>
        <v>0</v>
      </c>
      <c r="AO514" s="161">
        <f t="shared" si="223"/>
        <v>0</v>
      </c>
      <c r="AP514" s="161">
        <f t="shared" si="223"/>
        <v>0</v>
      </c>
    </row>
    <row r="515" spans="1:42" x14ac:dyDescent="0.2">
      <c r="A515" s="4">
        <f t="shared" si="222"/>
        <v>4</v>
      </c>
      <c r="C515" s="161">
        <f t="shared" ref="C515:AP515" si="224">C379</f>
        <v>0</v>
      </c>
      <c r="D515" s="161">
        <f t="shared" si="224"/>
        <v>0</v>
      </c>
      <c r="E515" s="161">
        <f t="shared" si="224"/>
        <v>0</v>
      </c>
      <c r="F515" s="161">
        <f t="shared" si="224"/>
        <v>0</v>
      </c>
      <c r="G515" s="161">
        <f t="shared" si="224"/>
        <v>0</v>
      </c>
      <c r="H515" s="161">
        <f t="shared" si="224"/>
        <v>0</v>
      </c>
      <c r="I515" s="161">
        <f t="shared" si="224"/>
        <v>0</v>
      </c>
      <c r="J515" s="161">
        <f t="shared" si="224"/>
        <v>0</v>
      </c>
      <c r="K515" s="161">
        <f t="shared" si="224"/>
        <v>0</v>
      </c>
      <c r="L515" s="161">
        <f t="shared" si="224"/>
        <v>0</v>
      </c>
      <c r="M515" s="161">
        <f t="shared" si="224"/>
        <v>0</v>
      </c>
      <c r="N515" s="161">
        <f t="shared" si="224"/>
        <v>0</v>
      </c>
      <c r="O515" s="161">
        <f t="shared" si="224"/>
        <v>0</v>
      </c>
      <c r="P515" s="161">
        <f t="shared" si="224"/>
        <v>0</v>
      </c>
      <c r="Q515" s="161">
        <f t="shared" si="224"/>
        <v>0</v>
      </c>
      <c r="R515" s="161">
        <f t="shared" si="224"/>
        <v>0</v>
      </c>
      <c r="S515" s="161">
        <f t="shared" si="224"/>
        <v>0</v>
      </c>
      <c r="T515" s="161">
        <f t="shared" si="224"/>
        <v>0</v>
      </c>
      <c r="U515" s="161">
        <f t="shared" si="224"/>
        <v>0</v>
      </c>
      <c r="V515" s="161">
        <f t="shared" si="224"/>
        <v>0</v>
      </c>
      <c r="W515" s="161">
        <f t="shared" si="224"/>
        <v>0</v>
      </c>
      <c r="X515" s="161">
        <f t="shared" si="224"/>
        <v>0</v>
      </c>
      <c r="Y515" s="161">
        <f t="shared" si="224"/>
        <v>0</v>
      </c>
      <c r="Z515" s="161">
        <f t="shared" si="224"/>
        <v>0</v>
      </c>
      <c r="AA515" s="161">
        <f t="shared" si="224"/>
        <v>0</v>
      </c>
      <c r="AB515" s="161">
        <f t="shared" si="224"/>
        <v>0</v>
      </c>
      <c r="AC515" s="161">
        <f t="shared" si="224"/>
        <v>0</v>
      </c>
      <c r="AD515" s="161">
        <f t="shared" si="224"/>
        <v>0</v>
      </c>
      <c r="AE515" s="161">
        <f t="shared" si="224"/>
        <v>0</v>
      </c>
      <c r="AF515" s="161">
        <f t="shared" si="224"/>
        <v>0</v>
      </c>
      <c r="AG515" s="161">
        <f t="shared" si="224"/>
        <v>0</v>
      </c>
      <c r="AH515" s="161">
        <f t="shared" si="224"/>
        <v>0</v>
      </c>
      <c r="AI515" s="161">
        <f t="shared" si="224"/>
        <v>0</v>
      </c>
      <c r="AJ515" s="161">
        <f t="shared" si="224"/>
        <v>0</v>
      </c>
      <c r="AK515" s="161">
        <f t="shared" si="224"/>
        <v>0</v>
      </c>
      <c r="AL515" s="161">
        <f t="shared" si="224"/>
        <v>0</v>
      </c>
      <c r="AM515" s="161">
        <f t="shared" si="224"/>
        <v>0</v>
      </c>
      <c r="AN515" s="161">
        <f t="shared" si="224"/>
        <v>0</v>
      </c>
      <c r="AO515" s="161">
        <f t="shared" si="224"/>
        <v>0</v>
      </c>
      <c r="AP515" s="161">
        <f t="shared" si="224"/>
        <v>0</v>
      </c>
    </row>
    <row r="516" spans="1:42" x14ac:dyDescent="0.2">
      <c r="A516" s="4">
        <f t="shared" si="222"/>
        <v>5</v>
      </c>
      <c r="C516" s="161">
        <f t="shared" ref="C516:AP516" si="225">C380</f>
        <v>0</v>
      </c>
      <c r="D516" s="161">
        <f t="shared" si="225"/>
        <v>0</v>
      </c>
      <c r="E516" s="161">
        <f t="shared" si="225"/>
        <v>0</v>
      </c>
      <c r="F516" s="161">
        <f t="shared" si="225"/>
        <v>0</v>
      </c>
      <c r="G516" s="161">
        <f t="shared" si="225"/>
        <v>0</v>
      </c>
      <c r="H516" s="161">
        <f t="shared" si="225"/>
        <v>0</v>
      </c>
      <c r="I516" s="161">
        <f t="shared" si="225"/>
        <v>0</v>
      </c>
      <c r="J516" s="161">
        <f t="shared" si="225"/>
        <v>0</v>
      </c>
      <c r="K516" s="161">
        <f t="shared" si="225"/>
        <v>0</v>
      </c>
      <c r="L516" s="161">
        <f t="shared" si="225"/>
        <v>0</v>
      </c>
      <c r="M516" s="161">
        <f t="shared" si="225"/>
        <v>0</v>
      </c>
      <c r="N516" s="161">
        <f t="shared" si="225"/>
        <v>0</v>
      </c>
      <c r="O516" s="161">
        <f t="shared" si="225"/>
        <v>0</v>
      </c>
      <c r="P516" s="161">
        <f t="shared" si="225"/>
        <v>0</v>
      </c>
      <c r="Q516" s="161">
        <f t="shared" si="225"/>
        <v>0</v>
      </c>
      <c r="R516" s="161">
        <f t="shared" si="225"/>
        <v>0</v>
      </c>
      <c r="S516" s="161">
        <f t="shared" si="225"/>
        <v>0</v>
      </c>
      <c r="T516" s="161">
        <f t="shared" si="225"/>
        <v>0</v>
      </c>
      <c r="U516" s="161">
        <f t="shared" si="225"/>
        <v>0</v>
      </c>
      <c r="V516" s="161">
        <f t="shared" si="225"/>
        <v>0</v>
      </c>
      <c r="W516" s="161">
        <f t="shared" si="225"/>
        <v>0</v>
      </c>
      <c r="X516" s="161">
        <f t="shared" si="225"/>
        <v>0</v>
      </c>
      <c r="Y516" s="161">
        <f t="shared" si="225"/>
        <v>0</v>
      </c>
      <c r="Z516" s="161">
        <f t="shared" si="225"/>
        <v>0</v>
      </c>
      <c r="AA516" s="161">
        <f t="shared" si="225"/>
        <v>0</v>
      </c>
      <c r="AB516" s="161">
        <f t="shared" si="225"/>
        <v>0</v>
      </c>
      <c r="AC516" s="161">
        <f t="shared" si="225"/>
        <v>0</v>
      </c>
      <c r="AD516" s="161">
        <f t="shared" si="225"/>
        <v>0</v>
      </c>
      <c r="AE516" s="161">
        <f t="shared" si="225"/>
        <v>0</v>
      </c>
      <c r="AF516" s="161">
        <f t="shared" si="225"/>
        <v>0</v>
      </c>
      <c r="AG516" s="161">
        <f t="shared" si="225"/>
        <v>0</v>
      </c>
      <c r="AH516" s="161">
        <f t="shared" si="225"/>
        <v>0</v>
      </c>
      <c r="AI516" s="161">
        <f t="shared" si="225"/>
        <v>0</v>
      </c>
      <c r="AJ516" s="161">
        <f t="shared" si="225"/>
        <v>0</v>
      </c>
      <c r="AK516" s="161">
        <f t="shared" si="225"/>
        <v>0</v>
      </c>
      <c r="AL516" s="161">
        <f t="shared" si="225"/>
        <v>0</v>
      </c>
      <c r="AM516" s="161">
        <f t="shared" si="225"/>
        <v>0</v>
      </c>
      <c r="AN516" s="161">
        <f t="shared" si="225"/>
        <v>0</v>
      </c>
      <c r="AO516" s="161">
        <f t="shared" si="225"/>
        <v>0</v>
      </c>
      <c r="AP516" s="161">
        <f t="shared" si="225"/>
        <v>0</v>
      </c>
    </row>
    <row r="517" spans="1:42" x14ac:dyDescent="0.2">
      <c r="A517" s="4">
        <f t="shared" si="222"/>
        <v>6</v>
      </c>
      <c r="C517" s="161">
        <f t="shared" ref="C517:AP517" si="226">C381</f>
        <v>0</v>
      </c>
      <c r="D517" s="161">
        <f t="shared" si="226"/>
        <v>0</v>
      </c>
      <c r="E517" s="161">
        <f t="shared" si="226"/>
        <v>0</v>
      </c>
      <c r="F517" s="161">
        <f t="shared" si="226"/>
        <v>0</v>
      </c>
      <c r="G517" s="161">
        <f t="shared" si="226"/>
        <v>0</v>
      </c>
      <c r="H517" s="161">
        <f t="shared" si="226"/>
        <v>0</v>
      </c>
      <c r="I517" s="161">
        <f t="shared" si="226"/>
        <v>0</v>
      </c>
      <c r="J517" s="161">
        <f t="shared" si="226"/>
        <v>0</v>
      </c>
      <c r="K517" s="161">
        <f t="shared" si="226"/>
        <v>0</v>
      </c>
      <c r="L517" s="161">
        <f t="shared" si="226"/>
        <v>0</v>
      </c>
      <c r="M517" s="161">
        <f t="shared" si="226"/>
        <v>0</v>
      </c>
      <c r="N517" s="161">
        <f t="shared" si="226"/>
        <v>0</v>
      </c>
      <c r="O517" s="161">
        <f t="shared" si="226"/>
        <v>0</v>
      </c>
      <c r="P517" s="161">
        <f t="shared" si="226"/>
        <v>0</v>
      </c>
      <c r="Q517" s="161">
        <f t="shared" si="226"/>
        <v>0</v>
      </c>
      <c r="R517" s="161">
        <f t="shared" si="226"/>
        <v>0</v>
      </c>
      <c r="S517" s="161">
        <f t="shared" si="226"/>
        <v>0</v>
      </c>
      <c r="T517" s="161">
        <f t="shared" si="226"/>
        <v>0</v>
      </c>
      <c r="U517" s="161">
        <f t="shared" si="226"/>
        <v>0</v>
      </c>
      <c r="V517" s="161">
        <f t="shared" si="226"/>
        <v>0</v>
      </c>
      <c r="W517" s="161">
        <f t="shared" si="226"/>
        <v>0</v>
      </c>
      <c r="X517" s="161">
        <f t="shared" si="226"/>
        <v>0</v>
      </c>
      <c r="Y517" s="161">
        <f t="shared" si="226"/>
        <v>0</v>
      </c>
      <c r="Z517" s="161">
        <f t="shared" si="226"/>
        <v>0</v>
      </c>
      <c r="AA517" s="161">
        <f t="shared" si="226"/>
        <v>0</v>
      </c>
      <c r="AB517" s="161">
        <f t="shared" si="226"/>
        <v>0</v>
      </c>
      <c r="AC517" s="161">
        <f t="shared" si="226"/>
        <v>0</v>
      </c>
      <c r="AD517" s="161">
        <f t="shared" si="226"/>
        <v>0</v>
      </c>
      <c r="AE517" s="161">
        <f t="shared" si="226"/>
        <v>0</v>
      </c>
      <c r="AF517" s="161">
        <f t="shared" si="226"/>
        <v>0</v>
      </c>
      <c r="AG517" s="161">
        <f t="shared" si="226"/>
        <v>0</v>
      </c>
      <c r="AH517" s="161">
        <f t="shared" si="226"/>
        <v>0</v>
      </c>
      <c r="AI517" s="161">
        <f t="shared" si="226"/>
        <v>0</v>
      </c>
      <c r="AJ517" s="161">
        <f t="shared" si="226"/>
        <v>0</v>
      </c>
      <c r="AK517" s="161">
        <f t="shared" si="226"/>
        <v>0</v>
      </c>
      <c r="AL517" s="161">
        <f t="shared" si="226"/>
        <v>0</v>
      </c>
      <c r="AM517" s="161">
        <f t="shared" si="226"/>
        <v>0</v>
      </c>
      <c r="AN517" s="161">
        <f t="shared" si="226"/>
        <v>0</v>
      </c>
      <c r="AO517" s="161">
        <f t="shared" si="226"/>
        <v>0</v>
      </c>
      <c r="AP517" s="161">
        <f t="shared" si="226"/>
        <v>0</v>
      </c>
    </row>
    <row r="518" spans="1:42" x14ac:dyDescent="0.2">
      <c r="A518" s="4">
        <f t="shared" si="222"/>
        <v>7</v>
      </c>
      <c r="C518" s="161">
        <f t="shared" ref="C518:AP518" si="227">C382</f>
        <v>0</v>
      </c>
      <c r="D518" s="161">
        <f t="shared" si="227"/>
        <v>0</v>
      </c>
      <c r="E518" s="161">
        <f t="shared" si="227"/>
        <v>0</v>
      </c>
      <c r="F518" s="161">
        <f t="shared" si="227"/>
        <v>0</v>
      </c>
      <c r="G518" s="161">
        <f t="shared" si="227"/>
        <v>0</v>
      </c>
      <c r="H518" s="161">
        <f t="shared" si="227"/>
        <v>0</v>
      </c>
      <c r="I518" s="161">
        <f t="shared" si="227"/>
        <v>0</v>
      </c>
      <c r="J518" s="161">
        <f t="shared" si="227"/>
        <v>0</v>
      </c>
      <c r="K518" s="161">
        <f t="shared" si="227"/>
        <v>0</v>
      </c>
      <c r="L518" s="161">
        <f t="shared" si="227"/>
        <v>0</v>
      </c>
      <c r="M518" s="161">
        <f t="shared" si="227"/>
        <v>0</v>
      </c>
      <c r="N518" s="161">
        <f t="shared" si="227"/>
        <v>0</v>
      </c>
      <c r="O518" s="161">
        <f t="shared" si="227"/>
        <v>0</v>
      </c>
      <c r="P518" s="161">
        <f t="shared" si="227"/>
        <v>0</v>
      </c>
      <c r="Q518" s="161">
        <f t="shared" si="227"/>
        <v>0</v>
      </c>
      <c r="R518" s="161">
        <f t="shared" si="227"/>
        <v>0</v>
      </c>
      <c r="S518" s="161">
        <f t="shared" si="227"/>
        <v>0</v>
      </c>
      <c r="T518" s="161">
        <f t="shared" si="227"/>
        <v>0</v>
      </c>
      <c r="U518" s="161">
        <f t="shared" si="227"/>
        <v>0</v>
      </c>
      <c r="V518" s="161">
        <f t="shared" si="227"/>
        <v>0</v>
      </c>
      <c r="W518" s="161">
        <f t="shared" si="227"/>
        <v>0</v>
      </c>
      <c r="X518" s="161">
        <f t="shared" si="227"/>
        <v>0</v>
      </c>
      <c r="Y518" s="161">
        <f t="shared" si="227"/>
        <v>0</v>
      </c>
      <c r="Z518" s="161">
        <f t="shared" si="227"/>
        <v>0</v>
      </c>
      <c r="AA518" s="161">
        <f t="shared" si="227"/>
        <v>0</v>
      </c>
      <c r="AB518" s="161">
        <f t="shared" si="227"/>
        <v>0</v>
      </c>
      <c r="AC518" s="161">
        <f t="shared" si="227"/>
        <v>0</v>
      </c>
      <c r="AD518" s="161">
        <f t="shared" si="227"/>
        <v>0</v>
      </c>
      <c r="AE518" s="161">
        <f t="shared" si="227"/>
        <v>0</v>
      </c>
      <c r="AF518" s="161">
        <f t="shared" si="227"/>
        <v>0</v>
      </c>
      <c r="AG518" s="161">
        <f t="shared" si="227"/>
        <v>0</v>
      </c>
      <c r="AH518" s="161">
        <f t="shared" si="227"/>
        <v>0</v>
      </c>
      <c r="AI518" s="161">
        <f t="shared" si="227"/>
        <v>0</v>
      </c>
      <c r="AJ518" s="161">
        <f t="shared" si="227"/>
        <v>0</v>
      </c>
      <c r="AK518" s="161">
        <f t="shared" si="227"/>
        <v>0</v>
      </c>
      <c r="AL518" s="161">
        <f t="shared" si="227"/>
        <v>0</v>
      </c>
      <c r="AM518" s="161">
        <f t="shared" si="227"/>
        <v>0</v>
      </c>
      <c r="AN518" s="161">
        <f t="shared" si="227"/>
        <v>0</v>
      </c>
      <c r="AO518" s="161">
        <f t="shared" si="227"/>
        <v>0</v>
      </c>
      <c r="AP518" s="161">
        <f t="shared" si="227"/>
        <v>0</v>
      </c>
    </row>
    <row r="519" spans="1:42" x14ac:dyDescent="0.2">
      <c r="A519" s="4">
        <f t="shared" si="222"/>
        <v>8</v>
      </c>
      <c r="C519" s="161">
        <f t="shared" ref="C519:AP519" si="228">C383</f>
        <v>0</v>
      </c>
      <c r="D519" s="161">
        <f t="shared" si="228"/>
        <v>0</v>
      </c>
      <c r="E519" s="161">
        <f t="shared" si="228"/>
        <v>0</v>
      </c>
      <c r="F519" s="161">
        <f t="shared" si="228"/>
        <v>0</v>
      </c>
      <c r="G519" s="161">
        <f t="shared" si="228"/>
        <v>0</v>
      </c>
      <c r="H519" s="161">
        <f t="shared" si="228"/>
        <v>0</v>
      </c>
      <c r="I519" s="161">
        <f t="shared" si="228"/>
        <v>0</v>
      </c>
      <c r="J519" s="161">
        <f t="shared" si="228"/>
        <v>0</v>
      </c>
      <c r="K519" s="161">
        <f t="shared" si="228"/>
        <v>0</v>
      </c>
      <c r="L519" s="161">
        <f t="shared" si="228"/>
        <v>0</v>
      </c>
      <c r="M519" s="161">
        <f t="shared" si="228"/>
        <v>0</v>
      </c>
      <c r="N519" s="161">
        <f t="shared" si="228"/>
        <v>0</v>
      </c>
      <c r="O519" s="161">
        <f t="shared" si="228"/>
        <v>0</v>
      </c>
      <c r="P519" s="161">
        <f t="shared" si="228"/>
        <v>0</v>
      </c>
      <c r="Q519" s="161">
        <f t="shared" si="228"/>
        <v>0</v>
      </c>
      <c r="R519" s="161">
        <f t="shared" si="228"/>
        <v>0</v>
      </c>
      <c r="S519" s="161">
        <f t="shared" si="228"/>
        <v>0</v>
      </c>
      <c r="T519" s="161">
        <f t="shared" si="228"/>
        <v>0</v>
      </c>
      <c r="U519" s="161">
        <f t="shared" si="228"/>
        <v>0</v>
      </c>
      <c r="V519" s="161">
        <f t="shared" si="228"/>
        <v>0</v>
      </c>
      <c r="W519" s="161">
        <f t="shared" si="228"/>
        <v>0</v>
      </c>
      <c r="X519" s="161">
        <f t="shared" si="228"/>
        <v>0</v>
      </c>
      <c r="Y519" s="161">
        <f t="shared" si="228"/>
        <v>0</v>
      </c>
      <c r="Z519" s="161">
        <f t="shared" si="228"/>
        <v>0</v>
      </c>
      <c r="AA519" s="161">
        <f t="shared" si="228"/>
        <v>0</v>
      </c>
      <c r="AB519" s="161">
        <f t="shared" si="228"/>
        <v>0</v>
      </c>
      <c r="AC519" s="161">
        <f t="shared" si="228"/>
        <v>0</v>
      </c>
      <c r="AD519" s="161">
        <f t="shared" si="228"/>
        <v>0</v>
      </c>
      <c r="AE519" s="161">
        <f t="shared" si="228"/>
        <v>0</v>
      </c>
      <c r="AF519" s="161">
        <f t="shared" si="228"/>
        <v>0</v>
      </c>
      <c r="AG519" s="161">
        <f t="shared" si="228"/>
        <v>0</v>
      </c>
      <c r="AH519" s="161">
        <f t="shared" si="228"/>
        <v>0</v>
      </c>
      <c r="AI519" s="161">
        <f t="shared" si="228"/>
        <v>0</v>
      </c>
      <c r="AJ519" s="161">
        <f t="shared" si="228"/>
        <v>0</v>
      </c>
      <c r="AK519" s="161">
        <f t="shared" si="228"/>
        <v>0</v>
      </c>
      <c r="AL519" s="161">
        <f t="shared" si="228"/>
        <v>0</v>
      </c>
      <c r="AM519" s="161">
        <f t="shared" si="228"/>
        <v>0</v>
      </c>
      <c r="AN519" s="161">
        <f t="shared" si="228"/>
        <v>0</v>
      </c>
      <c r="AO519" s="161">
        <f t="shared" si="228"/>
        <v>0</v>
      </c>
      <c r="AP519" s="161">
        <f t="shared" si="228"/>
        <v>0</v>
      </c>
    </row>
    <row r="520" spans="1:42" x14ac:dyDescent="0.2">
      <c r="A520" s="4">
        <f>A519+1</f>
        <v>9</v>
      </c>
      <c r="C520" s="161">
        <f t="shared" ref="C520:AP520" si="229">C384</f>
        <v>0</v>
      </c>
      <c r="D520" s="161">
        <f t="shared" si="229"/>
        <v>0</v>
      </c>
      <c r="E520" s="161">
        <f t="shared" si="229"/>
        <v>0</v>
      </c>
      <c r="F520" s="161">
        <f t="shared" si="229"/>
        <v>0</v>
      </c>
      <c r="G520" s="161">
        <f t="shared" si="229"/>
        <v>0</v>
      </c>
      <c r="H520" s="161">
        <f t="shared" si="229"/>
        <v>0</v>
      </c>
      <c r="I520" s="161">
        <f t="shared" si="229"/>
        <v>0</v>
      </c>
      <c r="J520" s="161">
        <f t="shared" si="229"/>
        <v>0</v>
      </c>
      <c r="K520" s="161">
        <f t="shared" si="229"/>
        <v>0</v>
      </c>
      <c r="L520" s="161">
        <f t="shared" si="229"/>
        <v>0</v>
      </c>
      <c r="M520" s="161">
        <f t="shared" si="229"/>
        <v>0</v>
      </c>
      <c r="N520" s="161">
        <f t="shared" si="229"/>
        <v>0</v>
      </c>
      <c r="O520" s="161">
        <f t="shared" si="229"/>
        <v>0</v>
      </c>
      <c r="P520" s="161">
        <f t="shared" si="229"/>
        <v>0</v>
      </c>
      <c r="Q520" s="161">
        <f t="shared" si="229"/>
        <v>0</v>
      </c>
      <c r="R520" s="161">
        <f t="shared" si="229"/>
        <v>0</v>
      </c>
      <c r="S520" s="161">
        <f t="shared" si="229"/>
        <v>0</v>
      </c>
      <c r="T520" s="161">
        <f t="shared" si="229"/>
        <v>0</v>
      </c>
      <c r="U520" s="161">
        <f t="shared" si="229"/>
        <v>0</v>
      </c>
      <c r="V520" s="161">
        <f t="shared" si="229"/>
        <v>0</v>
      </c>
      <c r="W520" s="161">
        <f t="shared" si="229"/>
        <v>0</v>
      </c>
      <c r="X520" s="161">
        <f t="shared" si="229"/>
        <v>0</v>
      </c>
      <c r="Y520" s="161">
        <f t="shared" si="229"/>
        <v>0</v>
      </c>
      <c r="Z520" s="161">
        <f t="shared" si="229"/>
        <v>0</v>
      </c>
      <c r="AA520" s="161">
        <f t="shared" si="229"/>
        <v>0</v>
      </c>
      <c r="AB520" s="161">
        <f t="shared" si="229"/>
        <v>0</v>
      </c>
      <c r="AC520" s="161">
        <f t="shared" si="229"/>
        <v>0</v>
      </c>
      <c r="AD520" s="161">
        <f t="shared" si="229"/>
        <v>0</v>
      </c>
      <c r="AE520" s="161">
        <f t="shared" si="229"/>
        <v>0</v>
      </c>
      <c r="AF520" s="161">
        <f t="shared" si="229"/>
        <v>0</v>
      </c>
      <c r="AG520" s="161">
        <f t="shared" si="229"/>
        <v>0</v>
      </c>
      <c r="AH520" s="161">
        <f t="shared" si="229"/>
        <v>0</v>
      </c>
      <c r="AI520" s="161">
        <f t="shared" si="229"/>
        <v>0</v>
      </c>
      <c r="AJ520" s="161">
        <f t="shared" si="229"/>
        <v>0</v>
      </c>
      <c r="AK520" s="161">
        <f t="shared" si="229"/>
        <v>0</v>
      </c>
      <c r="AL520" s="161">
        <f t="shared" si="229"/>
        <v>0</v>
      </c>
      <c r="AM520" s="161">
        <f t="shared" si="229"/>
        <v>0</v>
      </c>
      <c r="AN520" s="161">
        <f t="shared" si="229"/>
        <v>0</v>
      </c>
      <c r="AO520" s="161">
        <f t="shared" si="229"/>
        <v>0</v>
      </c>
      <c r="AP520" s="161">
        <f t="shared" si="229"/>
        <v>0</v>
      </c>
    </row>
    <row r="521" spans="1:42" x14ac:dyDescent="0.2">
      <c r="A521" s="4">
        <f t="shared" ref="A521" si="230">A520+1</f>
        <v>10</v>
      </c>
      <c r="C521" s="161">
        <f t="shared" ref="C521:AP521" si="231">C385</f>
        <v>0</v>
      </c>
      <c r="D521" s="161">
        <f t="shared" si="231"/>
        <v>0</v>
      </c>
      <c r="E521" s="161">
        <f t="shared" si="231"/>
        <v>0</v>
      </c>
      <c r="F521" s="161">
        <f t="shared" si="231"/>
        <v>0</v>
      </c>
      <c r="G521" s="161">
        <f t="shared" si="231"/>
        <v>0</v>
      </c>
      <c r="H521" s="161">
        <f t="shared" si="231"/>
        <v>0</v>
      </c>
      <c r="I521" s="161">
        <f t="shared" si="231"/>
        <v>0</v>
      </c>
      <c r="J521" s="161">
        <f t="shared" si="231"/>
        <v>0</v>
      </c>
      <c r="K521" s="161">
        <f t="shared" si="231"/>
        <v>0</v>
      </c>
      <c r="L521" s="161">
        <f t="shared" si="231"/>
        <v>0</v>
      </c>
      <c r="M521" s="161">
        <f t="shared" si="231"/>
        <v>0</v>
      </c>
      <c r="N521" s="161">
        <f t="shared" si="231"/>
        <v>0</v>
      </c>
      <c r="O521" s="161">
        <f t="shared" si="231"/>
        <v>0</v>
      </c>
      <c r="P521" s="161">
        <f t="shared" si="231"/>
        <v>0</v>
      </c>
      <c r="Q521" s="161">
        <f t="shared" si="231"/>
        <v>0</v>
      </c>
      <c r="R521" s="161">
        <f t="shared" si="231"/>
        <v>0</v>
      </c>
      <c r="S521" s="161">
        <f t="shared" si="231"/>
        <v>0</v>
      </c>
      <c r="T521" s="161">
        <f t="shared" si="231"/>
        <v>0</v>
      </c>
      <c r="U521" s="161">
        <f t="shared" si="231"/>
        <v>0</v>
      </c>
      <c r="V521" s="161">
        <f t="shared" si="231"/>
        <v>0</v>
      </c>
      <c r="W521" s="161">
        <f t="shared" si="231"/>
        <v>0</v>
      </c>
      <c r="X521" s="161">
        <f t="shared" si="231"/>
        <v>0</v>
      </c>
      <c r="Y521" s="161">
        <f t="shared" si="231"/>
        <v>0</v>
      </c>
      <c r="Z521" s="161">
        <f t="shared" si="231"/>
        <v>0</v>
      </c>
      <c r="AA521" s="161">
        <f t="shared" si="231"/>
        <v>0</v>
      </c>
      <c r="AB521" s="161">
        <f t="shared" si="231"/>
        <v>0</v>
      </c>
      <c r="AC521" s="161">
        <f t="shared" si="231"/>
        <v>0</v>
      </c>
      <c r="AD521" s="161">
        <f t="shared" si="231"/>
        <v>0</v>
      </c>
      <c r="AE521" s="161">
        <f t="shared" si="231"/>
        <v>0</v>
      </c>
      <c r="AF521" s="161">
        <f t="shared" si="231"/>
        <v>0</v>
      </c>
      <c r="AG521" s="161">
        <f t="shared" si="231"/>
        <v>0</v>
      </c>
      <c r="AH521" s="161">
        <f t="shared" si="231"/>
        <v>0</v>
      </c>
      <c r="AI521" s="161">
        <f t="shared" si="231"/>
        <v>0</v>
      </c>
      <c r="AJ521" s="161">
        <f t="shared" si="231"/>
        <v>0</v>
      </c>
      <c r="AK521" s="161">
        <f t="shared" si="231"/>
        <v>0</v>
      </c>
      <c r="AL521" s="161">
        <f t="shared" si="231"/>
        <v>0</v>
      </c>
      <c r="AM521" s="161">
        <f t="shared" si="231"/>
        <v>0</v>
      </c>
      <c r="AN521" s="161">
        <f t="shared" si="231"/>
        <v>0</v>
      </c>
      <c r="AO521" s="161">
        <f t="shared" si="231"/>
        <v>0</v>
      </c>
      <c r="AP521" s="161">
        <f t="shared" si="231"/>
        <v>0</v>
      </c>
    </row>
    <row r="522" spans="1:42" x14ac:dyDescent="0.2">
      <c r="A522" s="21"/>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c r="AP522" s="15"/>
    </row>
    <row r="523" spans="1:42" x14ac:dyDescent="0.2">
      <c r="A523" s="21" t="s">
        <v>80</v>
      </c>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c r="AP523" s="15"/>
    </row>
    <row r="524" spans="1:42" x14ac:dyDescent="0.2">
      <c r="A524" s="4">
        <v>1</v>
      </c>
      <c r="B524" s="179">
        <f t="shared" ref="B524:B533" si="232">SUM(C524:AP524)</f>
        <v>0</v>
      </c>
      <c r="C524" s="181">
        <f t="shared" ref="C524:AP524" si="233">LOOKUP(C512,$B$507:$AP$507,$B$508:$AP$508)*$B711/100</f>
        <v>0</v>
      </c>
      <c r="D524" s="181">
        <f t="shared" si="233"/>
        <v>0</v>
      </c>
      <c r="E524" s="181">
        <f t="shared" si="233"/>
        <v>0</v>
      </c>
      <c r="F524" s="181">
        <f t="shared" si="233"/>
        <v>0</v>
      </c>
      <c r="G524" s="181">
        <f t="shared" si="233"/>
        <v>0</v>
      </c>
      <c r="H524" s="181">
        <f t="shared" si="233"/>
        <v>0</v>
      </c>
      <c r="I524" s="181">
        <f t="shared" si="233"/>
        <v>0</v>
      </c>
      <c r="J524" s="181">
        <f t="shared" si="233"/>
        <v>0</v>
      </c>
      <c r="K524" s="181">
        <f t="shared" si="233"/>
        <v>0</v>
      </c>
      <c r="L524" s="181">
        <f t="shared" si="233"/>
        <v>0</v>
      </c>
      <c r="M524" s="181">
        <f t="shared" si="233"/>
        <v>0</v>
      </c>
      <c r="N524" s="181">
        <f t="shared" si="233"/>
        <v>0</v>
      </c>
      <c r="O524" s="181">
        <f t="shared" si="233"/>
        <v>0</v>
      </c>
      <c r="P524" s="181">
        <f t="shared" si="233"/>
        <v>0</v>
      </c>
      <c r="Q524" s="181">
        <f t="shared" si="233"/>
        <v>0</v>
      </c>
      <c r="R524" s="181">
        <f t="shared" si="233"/>
        <v>0</v>
      </c>
      <c r="S524" s="181">
        <f t="shared" si="233"/>
        <v>0</v>
      </c>
      <c r="T524" s="181">
        <f t="shared" si="233"/>
        <v>0</v>
      </c>
      <c r="U524" s="181">
        <f t="shared" si="233"/>
        <v>0</v>
      </c>
      <c r="V524" s="181">
        <f t="shared" si="233"/>
        <v>0</v>
      </c>
      <c r="W524" s="181">
        <f t="shared" si="233"/>
        <v>0</v>
      </c>
      <c r="X524" s="181">
        <f t="shared" si="233"/>
        <v>0</v>
      </c>
      <c r="Y524" s="181">
        <f t="shared" si="233"/>
        <v>0</v>
      </c>
      <c r="Z524" s="181">
        <f t="shared" si="233"/>
        <v>0</v>
      </c>
      <c r="AA524" s="181">
        <f t="shared" si="233"/>
        <v>0</v>
      </c>
      <c r="AB524" s="181">
        <f t="shared" si="233"/>
        <v>0</v>
      </c>
      <c r="AC524" s="181">
        <f t="shared" si="233"/>
        <v>0</v>
      </c>
      <c r="AD524" s="181">
        <f t="shared" si="233"/>
        <v>0</v>
      </c>
      <c r="AE524" s="181">
        <f t="shared" si="233"/>
        <v>0</v>
      </c>
      <c r="AF524" s="181">
        <f t="shared" si="233"/>
        <v>0</v>
      </c>
      <c r="AG524" s="181">
        <f t="shared" si="233"/>
        <v>0</v>
      </c>
      <c r="AH524" s="181">
        <f t="shared" si="233"/>
        <v>0</v>
      </c>
      <c r="AI524" s="181">
        <f t="shared" si="233"/>
        <v>0</v>
      </c>
      <c r="AJ524" s="181">
        <f t="shared" si="233"/>
        <v>0</v>
      </c>
      <c r="AK524" s="181">
        <f t="shared" si="233"/>
        <v>0</v>
      </c>
      <c r="AL524" s="181">
        <f t="shared" si="233"/>
        <v>0</v>
      </c>
      <c r="AM524" s="181">
        <f t="shared" si="233"/>
        <v>0</v>
      </c>
      <c r="AN524" s="181">
        <f t="shared" si="233"/>
        <v>0</v>
      </c>
      <c r="AO524" s="181">
        <f t="shared" si="233"/>
        <v>0</v>
      </c>
      <c r="AP524" s="181">
        <f t="shared" si="233"/>
        <v>0</v>
      </c>
    </row>
    <row r="525" spans="1:42" x14ac:dyDescent="0.2">
      <c r="A525" s="4">
        <f>A524+1</f>
        <v>2</v>
      </c>
      <c r="B525" s="179">
        <f t="shared" si="232"/>
        <v>0</v>
      </c>
      <c r="C525" s="181">
        <f t="shared" ref="C525:AP525" si="234">LOOKUP(C513,$B$507:$AP$507,$B$508:$AP$508)*$B712/100</f>
        <v>0</v>
      </c>
      <c r="D525" s="181">
        <f t="shared" si="234"/>
        <v>0</v>
      </c>
      <c r="E525" s="181">
        <f t="shared" si="234"/>
        <v>0</v>
      </c>
      <c r="F525" s="181">
        <f t="shared" si="234"/>
        <v>0</v>
      </c>
      <c r="G525" s="181">
        <f t="shared" si="234"/>
        <v>0</v>
      </c>
      <c r="H525" s="181">
        <f t="shared" si="234"/>
        <v>0</v>
      </c>
      <c r="I525" s="181">
        <f t="shared" si="234"/>
        <v>0</v>
      </c>
      <c r="J525" s="181">
        <f t="shared" si="234"/>
        <v>0</v>
      </c>
      <c r="K525" s="181">
        <f t="shared" si="234"/>
        <v>0</v>
      </c>
      <c r="L525" s="181">
        <f t="shared" si="234"/>
        <v>0</v>
      </c>
      <c r="M525" s="181">
        <f t="shared" si="234"/>
        <v>0</v>
      </c>
      <c r="N525" s="181">
        <f t="shared" si="234"/>
        <v>0</v>
      </c>
      <c r="O525" s="181">
        <f t="shared" si="234"/>
        <v>0</v>
      </c>
      <c r="P525" s="181">
        <f t="shared" si="234"/>
        <v>0</v>
      </c>
      <c r="Q525" s="181">
        <f t="shared" si="234"/>
        <v>0</v>
      </c>
      <c r="R525" s="181">
        <f t="shared" si="234"/>
        <v>0</v>
      </c>
      <c r="S525" s="181">
        <f t="shared" si="234"/>
        <v>0</v>
      </c>
      <c r="T525" s="181">
        <f t="shared" si="234"/>
        <v>0</v>
      </c>
      <c r="U525" s="181">
        <f t="shared" si="234"/>
        <v>0</v>
      </c>
      <c r="V525" s="181">
        <f t="shared" si="234"/>
        <v>0</v>
      </c>
      <c r="W525" s="181">
        <f t="shared" si="234"/>
        <v>0</v>
      </c>
      <c r="X525" s="181">
        <f t="shared" si="234"/>
        <v>0</v>
      </c>
      <c r="Y525" s="181">
        <f t="shared" si="234"/>
        <v>0</v>
      </c>
      <c r="Z525" s="181">
        <f t="shared" si="234"/>
        <v>0</v>
      </c>
      <c r="AA525" s="181">
        <f t="shared" si="234"/>
        <v>0</v>
      </c>
      <c r="AB525" s="181">
        <f t="shared" si="234"/>
        <v>0</v>
      </c>
      <c r="AC525" s="181">
        <f t="shared" si="234"/>
        <v>0</v>
      </c>
      <c r="AD525" s="181">
        <f t="shared" si="234"/>
        <v>0</v>
      </c>
      <c r="AE525" s="181">
        <f t="shared" si="234"/>
        <v>0</v>
      </c>
      <c r="AF525" s="181">
        <f t="shared" si="234"/>
        <v>0</v>
      </c>
      <c r="AG525" s="181">
        <f t="shared" si="234"/>
        <v>0</v>
      </c>
      <c r="AH525" s="181">
        <f t="shared" si="234"/>
        <v>0</v>
      </c>
      <c r="AI525" s="181">
        <f t="shared" si="234"/>
        <v>0</v>
      </c>
      <c r="AJ525" s="181">
        <f t="shared" si="234"/>
        <v>0</v>
      </c>
      <c r="AK525" s="181">
        <f t="shared" si="234"/>
        <v>0</v>
      </c>
      <c r="AL525" s="181">
        <f t="shared" si="234"/>
        <v>0</v>
      </c>
      <c r="AM525" s="181">
        <f t="shared" si="234"/>
        <v>0</v>
      </c>
      <c r="AN525" s="181">
        <f t="shared" si="234"/>
        <v>0</v>
      </c>
      <c r="AO525" s="181">
        <f t="shared" si="234"/>
        <v>0</v>
      </c>
      <c r="AP525" s="181">
        <f t="shared" si="234"/>
        <v>0</v>
      </c>
    </row>
    <row r="526" spans="1:42" x14ac:dyDescent="0.2">
      <c r="A526" s="4">
        <f t="shared" ref="A526:A531" si="235">A525+1</f>
        <v>3</v>
      </c>
      <c r="B526" s="179">
        <f t="shared" si="232"/>
        <v>0</v>
      </c>
      <c r="C526" s="181">
        <f t="shared" ref="C526:AP526" si="236">LOOKUP(C514,$B$507:$AP$507,$B$508:$AP$508)*$B713/100</f>
        <v>0</v>
      </c>
      <c r="D526" s="181">
        <f t="shared" si="236"/>
        <v>0</v>
      </c>
      <c r="E526" s="181">
        <f t="shared" si="236"/>
        <v>0</v>
      </c>
      <c r="F526" s="181">
        <f t="shared" si="236"/>
        <v>0</v>
      </c>
      <c r="G526" s="181">
        <f t="shared" si="236"/>
        <v>0</v>
      </c>
      <c r="H526" s="181">
        <f t="shared" si="236"/>
        <v>0</v>
      </c>
      <c r="I526" s="181">
        <f t="shared" si="236"/>
        <v>0</v>
      </c>
      <c r="J526" s="181">
        <f t="shared" si="236"/>
        <v>0</v>
      </c>
      <c r="K526" s="181">
        <f t="shared" si="236"/>
        <v>0</v>
      </c>
      <c r="L526" s="181">
        <f t="shared" si="236"/>
        <v>0</v>
      </c>
      <c r="M526" s="181">
        <f t="shared" si="236"/>
        <v>0</v>
      </c>
      <c r="N526" s="181">
        <f t="shared" si="236"/>
        <v>0</v>
      </c>
      <c r="O526" s="181">
        <f t="shared" si="236"/>
        <v>0</v>
      </c>
      <c r="P526" s="181">
        <f t="shared" si="236"/>
        <v>0</v>
      </c>
      <c r="Q526" s="181">
        <f t="shared" si="236"/>
        <v>0</v>
      </c>
      <c r="R526" s="181">
        <f t="shared" si="236"/>
        <v>0</v>
      </c>
      <c r="S526" s="181">
        <f t="shared" si="236"/>
        <v>0</v>
      </c>
      <c r="T526" s="181">
        <f t="shared" si="236"/>
        <v>0</v>
      </c>
      <c r="U526" s="181">
        <f t="shared" si="236"/>
        <v>0</v>
      </c>
      <c r="V526" s="181">
        <f t="shared" si="236"/>
        <v>0</v>
      </c>
      <c r="W526" s="181">
        <f t="shared" si="236"/>
        <v>0</v>
      </c>
      <c r="X526" s="181">
        <f t="shared" si="236"/>
        <v>0</v>
      </c>
      <c r="Y526" s="181">
        <f t="shared" si="236"/>
        <v>0</v>
      </c>
      <c r="Z526" s="181">
        <f t="shared" si="236"/>
        <v>0</v>
      </c>
      <c r="AA526" s="181">
        <f t="shared" si="236"/>
        <v>0</v>
      </c>
      <c r="AB526" s="181">
        <f t="shared" si="236"/>
        <v>0</v>
      </c>
      <c r="AC526" s="181">
        <f t="shared" si="236"/>
        <v>0</v>
      </c>
      <c r="AD526" s="181">
        <f t="shared" si="236"/>
        <v>0</v>
      </c>
      <c r="AE526" s="181">
        <f t="shared" si="236"/>
        <v>0</v>
      </c>
      <c r="AF526" s="181">
        <f t="shared" si="236"/>
        <v>0</v>
      </c>
      <c r="AG526" s="181">
        <f t="shared" si="236"/>
        <v>0</v>
      </c>
      <c r="AH526" s="181">
        <f t="shared" si="236"/>
        <v>0</v>
      </c>
      <c r="AI526" s="181">
        <f t="shared" si="236"/>
        <v>0</v>
      </c>
      <c r="AJ526" s="181">
        <f t="shared" si="236"/>
        <v>0</v>
      </c>
      <c r="AK526" s="181">
        <f t="shared" si="236"/>
        <v>0</v>
      </c>
      <c r="AL526" s="181">
        <f t="shared" si="236"/>
        <v>0</v>
      </c>
      <c r="AM526" s="181">
        <f t="shared" si="236"/>
        <v>0</v>
      </c>
      <c r="AN526" s="181">
        <f t="shared" si="236"/>
        <v>0</v>
      </c>
      <c r="AO526" s="181">
        <f t="shared" si="236"/>
        <v>0</v>
      </c>
      <c r="AP526" s="181">
        <f t="shared" si="236"/>
        <v>0</v>
      </c>
    </row>
    <row r="527" spans="1:42" x14ac:dyDescent="0.2">
      <c r="A527" s="4">
        <f t="shared" si="235"/>
        <v>4</v>
      </c>
      <c r="B527" s="179">
        <f t="shared" si="232"/>
        <v>0</v>
      </c>
      <c r="C527" s="181">
        <f t="shared" ref="C527:AP527" si="237">LOOKUP(C515,$B$507:$AP$507,$B$508:$AP$508)*$B714/100</f>
        <v>0</v>
      </c>
      <c r="D527" s="181">
        <f t="shared" si="237"/>
        <v>0</v>
      </c>
      <c r="E527" s="181">
        <f t="shared" si="237"/>
        <v>0</v>
      </c>
      <c r="F527" s="181">
        <f t="shared" si="237"/>
        <v>0</v>
      </c>
      <c r="G527" s="181">
        <f t="shared" si="237"/>
        <v>0</v>
      </c>
      <c r="H527" s="181">
        <f t="shared" si="237"/>
        <v>0</v>
      </c>
      <c r="I527" s="181">
        <f t="shared" si="237"/>
        <v>0</v>
      </c>
      <c r="J527" s="181">
        <f t="shared" si="237"/>
        <v>0</v>
      </c>
      <c r="K527" s="181">
        <f t="shared" si="237"/>
        <v>0</v>
      </c>
      <c r="L527" s="181">
        <f t="shared" si="237"/>
        <v>0</v>
      </c>
      <c r="M527" s="181">
        <f t="shared" si="237"/>
        <v>0</v>
      </c>
      <c r="N527" s="181">
        <f t="shared" si="237"/>
        <v>0</v>
      </c>
      <c r="O527" s="181">
        <f t="shared" si="237"/>
        <v>0</v>
      </c>
      <c r="P527" s="181">
        <f t="shared" si="237"/>
        <v>0</v>
      </c>
      <c r="Q527" s="181">
        <f t="shared" si="237"/>
        <v>0</v>
      </c>
      <c r="R527" s="181">
        <f t="shared" si="237"/>
        <v>0</v>
      </c>
      <c r="S527" s="181">
        <f t="shared" si="237"/>
        <v>0</v>
      </c>
      <c r="T527" s="181">
        <f t="shared" si="237"/>
        <v>0</v>
      </c>
      <c r="U527" s="181">
        <f t="shared" si="237"/>
        <v>0</v>
      </c>
      <c r="V527" s="181">
        <f t="shared" si="237"/>
        <v>0</v>
      </c>
      <c r="W527" s="181">
        <f t="shared" si="237"/>
        <v>0</v>
      </c>
      <c r="X527" s="181">
        <f t="shared" si="237"/>
        <v>0</v>
      </c>
      <c r="Y527" s="181">
        <f t="shared" si="237"/>
        <v>0</v>
      </c>
      <c r="Z527" s="181">
        <f t="shared" si="237"/>
        <v>0</v>
      </c>
      <c r="AA527" s="181">
        <f t="shared" si="237"/>
        <v>0</v>
      </c>
      <c r="AB527" s="181">
        <f t="shared" si="237"/>
        <v>0</v>
      </c>
      <c r="AC527" s="181">
        <f t="shared" si="237"/>
        <v>0</v>
      </c>
      <c r="AD527" s="181">
        <f t="shared" si="237"/>
        <v>0</v>
      </c>
      <c r="AE527" s="181">
        <f t="shared" si="237"/>
        <v>0</v>
      </c>
      <c r="AF527" s="181">
        <f t="shared" si="237"/>
        <v>0</v>
      </c>
      <c r="AG527" s="181">
        <f t="shared" si="237"/>
        <v>0</v>
      </c>
      <c r="AH527" s="181">
        <f t="shared" si="237"/>
        <v>0</v>
      </c>
      <c r="AI527" s="181">
        <f t="shared" si="237"/>
        <v>0</v>
      </c>
      <c r="AJ527" s="181">
        <f t="shared" si="237"/>
        <v>0</v>
      </c>
      <c r="AK527" s="181">
        <f t="shared" si="237"/>
        <v>0</v>
      </c>
      <c r="AL527" s="181">
        <f t="shared" si="237"/>
        <v>0</v>
      </c>
      <c r="AM527" s="181">
        <f t="shared" si="237"/>
        <v>0</v>
      </c>
      <c r="AN527" s="181">
        <f t="shared" si="237"/>
        <v>0</v>
      </c>
      <c r="AO527" s="181">
        <f t="shared" si="237"/>
        <v>0</v>
      </c>
      <c r="AP527" s="181">
        <f t="shared" si="237"/>
        <v>0</v>
      </c>
    </row>
    <row r="528" spans="1:42" x14ac:dyDescent="0.2">
      <c r="A528" s="4">
        <f t="shared" si="235"/>
        <v>5</v>
      </c>
      <c r="B528" s="179">
        <f t="shared" si="232"/>
        <v>0</v>
      </c>
      <c r="C528" s="181">
        <f t="shared" ref="C528:AP528" si="238">LOOKUP(C516,$B$507:$AP$507,$B$508:$AP$508)*$B715/100</f>
        <v>0</v>
      </c>
      <c r="D528" s="181">
        <f t="shared" si="238"/>
        <v>0</v>
      </c>
      <c r="E528" s="181">
        <f t="shared" si="238"/>
        <v>0</v>
      </c>
      <c r="F528" s="181">
        <f t="shared" si="238"/>
        <v>0</v>
      </c>
      <c r="G528" s="181">
        <f t="shared" si="238"/>
        <v>0</v>
      </c>
      <c r="H528" s="181">
        <f t="shared" si="238"/>
        <v>0</v>
      </c>
      <c r="I528" s="181">
        <f t="shared" si="238"/>
        <v>0</v>
      </c>
      <c r="J528" s="181">
        <f t="shared" si="238"/>
        <v>0</v>
      </c>
      <c r="K528" s="181">
        <f t="shared" si="238"/>
        <v>0</v>
      </c>
      <c r="L528" s="181">
        <f t="shared" si="238"/>
        <v>0</v>
      </c>
      <c r="M528" s="181">
        <f t="shared" si="238"/>
        <v>0</v>
      </c>
      <c r="N528" s="181">
        <f t="shared" si="238"/>
        <v>0</v>
      </c>
      <c r="O528" s="181">
        <f t="shared" si="238"/>
        <v>0</v>
      </c>
      <c r="P528" s="181">
        <f t="shared" si="238"/>
        <v>0</v>
      </c>
      <c r="Q528" s="181">
        <f t="shared" si="238"/>
        <v>0</v>
      </c>
      <c r="R528" s="181">
        <f t="shared" si="238"/>
        <v>0</v>
      </c>
      <c r="S528" s="181">
        <f t="shared" si="238"/>
        <v>0</v>
      </c>
      <c r="T528" s="181">
        <f t="shared" si="238"/>
        <v>0</v>
      </c>
      <c r="U528" s="181">
        <f t="shared" si="238"/>
        <v>0</v>
      </c>
      <c r="V528" s="181">
        <f t="shared" si="238"/>
        <v>0</v>
      </c>
      <c r="W528" s="181">
        <f t="shared" si="238"/>
        <v>0</v>
      </c>
      <c r="X528" s="181">
        <f t="shared" si="238"/>
        <v>0</v>
      </c>
      <c r="Y528" s="181">
        <f t="shared" si="238"/>
        <v>0</v>
      </c>
      <c r="Z528" s="181">
        <f t="shared" si="238"/>
        <v>0</v>
      </c>
      <c r="AA528" s="181">
        <f t="shared" si="238"/>
        <v>0</v>
      </c>
      <c r="AB528" s="181">
        <f t="shared" si="238"/>
        <v>0</v>
      </c>
      <c r="AC528" s="181">
        <f t="shared" si="238"/>
        <v>0</v>
      </c>
      <c r="AD528" s="181">
        <f t="shared" si="238"/>
        <v>0</v>
      </c>
      <c r="AE528" s="181">
        <f t="shared" si="238"/>
        <v>0</v>
      </c>
      <c r="AF528" s="181">
        <f t="shared" si="238"/>
        <v>0</v>
      </c>
      <c r="AG528" s="181">
        <f t="shared" si="238"/>
        <v>0</v>
      </c>
      <c r="AH528" s="181">
        <f t="shared" si="238"/>
        <v>0</v>
      </c>
      <c r="AI528" s="181">
        <f t="shared" si="238"/>
        <v>0</v>
      </c>
      <c r="AJ528" s="181">
        <f t="shared" si="238"/>
        <v>0</v>
      </c>
      <c r="AK528" s="181">
        <f t="shared" si="238"/>
        <v>0</v>
      </c>
      <c r="AL528" s="181">
        <f t="shared" si="238"/>
        <v>0</v>
      </c>
      <c r="AM528" s="181">
        <f t="shared" si="238"/>
        <v>0</v>
      </c>
      <c r="AN528" s="181">
        <f t="shared" si="238"/>
        <v>0</v>
      </c>
      <c r="AO528" s="181">
        <f t="shared" si="238"/>
        <v>0</v>
      </c>
      <c r="AP528" s="181">
        <f t="shared" si="238"/>
        <v>0</v>
      </c>
    </row>
    <row r="529" spans="1:42" x14ac:dyDescent="0.2">
      <c r="A529" s="4">
        <f t="shared" si="235"/>
        <v>6</v>
      </c>
      <c r="B529" s="179">
        <f t="shared" si="232"/>
        <v>0</v>
      </c>
      <c r="C529" s="181">
        <f t="shared" ref="C529:AP529" si="239">LOOKUP(C517,$B$507:$AP$507,$B$508:$AP$508)*$B716/100</f>
        <v>0</v>
      </c>
      <c r="D529" s="181">
        <f t="shared" si="239"/>
        <v>0</v>
      </c>
      <c r="E529" s="181">
        <f t="shared" si="239"/>
        <v>0</v>
      </c>
      <c r="F529" s="181">
        <f t="shared" si="239"/>
        <v>0</v>
      </c>
      <c r="G529" s="181">
        <f t="shared" si="239"/>
        <v>0</v>
      </c>
      <c r="H529" s="181">
        <f t="shared" si="239"/>
        <v>0</v>
      </c>
      <c r="I529" s="181">
        <f t="shared" si="239"/>
        <v>0</v>
      </c>
      <c r="J529" s="181">
        <f t="shared" si="239"/>
        <v>0</v>
      </c>
      <c r="K529" s="181">
        <f t="shared" si="239"/>
        <v>0</v>
      </c>
      <c r="L529" s="181">
        <f t="shared" si="239"/>
        <v>0</v>
      </c>
      <c r="M529" s="181">
        <f t="shared" si="239"/>
        <v>0</v>
      </c>
      <c r="N529" s="181">
        <f t="shared" si="239"/>
        <v>0</v>
      </c>
      <c r="O529" s="181">
        <f t="shared" si="239"/>
        <v>0</v>
      </c>
      <c r="P529" s="181">
        <f t="shared" si="239"/>
        <v>0</v>
      </c>
      <c r="Q529" s="181">
        <f t="shared" si="239"/>
        <v>0</v>
      </c>
      <c r="R529" s="181">
        <f t="shared" si="239"/>
        <v>0</v>
      </c>
      <c r="S529" s="181">
        <f t="shared" si="239"/>
        <v>0</v>
      </c>
      <c r="T529" s="181">
        <f t="shared" si="239"/>
        <v>0</v>
      </c>
      <c r="U529" s="181">
        <f t="shared" si="239"/>
        <v>0</v>
      </c>
      <c r="V529" s="181">
        <f t="shared" si="239"/>
        <v>0</v>
      </c>
      <c r="W529" s="181">
        <f t="shared" si="239"/>
        <v>0</v>
      </c>
      <c r="X529" s="181">
        <f t="shared" si="239"/>
        <v>0</v>
      </c>
      <c r="Y529" s="181">
        <f t="shared" si="239"/>
        <v>0</v>
      </c>
      <c r="Z529" s="181">
        <f t="shared" si="239"/>
        <v>0</v>
      </c>
      <c r="AA529" s="181">
        <f t="shared" si="239"/>
        <v>0</v>
      </c>
      <c r="AB529" s="181">
        <f t="shared" si="239"/>
        <v>0</v>
      </c>
      <c r="AC529" s="181">
        <f t="shared" si="239"/>
        <v>0</v>
      </c>
      <c r="AD529" s="181">
        <f t="shared" si="239"/>
        <v>0</v>
      </c>
      <c r="AE529" s="181">
        <f t="shared" si="239"/>
        <v>0</v>
      </c>
      <c r="AF529" s="181">
        <f t="shared" si="239"/>
        <v>0</v>
      </c>
      <c r="AG529" s="181">
        <f t="shared" si="239"/>
        <v>0</v>
      </c>
      <c r="AH529" s="181">
        <f t="shared" si="239"/>
        <v>0</v>
      </c>
      <c r="AI529" s="181">
        <f t="shared" si="239"/>
        <v>0</v>
      </c>
      <c r="AJ529" s="181">
        <f t="shared" si="239"/>
        <v>0</v>
      </c>
      <c r="AK529" s="181">
        <f t="shared" si="239"/>
        <v>0</v>
      </c>
      <c r="AL529" s="181">
        <f t="shared" si="239"/>
        <v>0</v>
      </c>
      <c r="AM529" s="181">
        <f t="shared" si="239"/>
        <v>0</v>
      </c>
      <c r="AN529" s="181">
        <f t="shared" si="239"/>
        <v>0</v>
      </c>
      <c r="AO529" s="181">
        <f t="shared" si="239"/>
        <v>0</v>
      </c>
      <c r="AP529" s="181">
        <f t="shared" si="239"/>
        <v>0</v>
      </c>
    </row>
    <row r="530" spans="1:42" x14ac:dyDescent="0.2">
      <c r="A530" s="4">
        <f t="shared" si="235"/>
        <v>7</v>
      </c>
      <c r="B530" s="179">
        <f t="shared" si="232"/>
        <v>0</v>
      </c>
      <c r="C530" s="181">
        <f t="shared" ref="C530:AP530" si="240">LOOKUP(C518,$B$507:$AP$507,$B$508:$AP$508)*$B717/100</f>
        <v>0</v>
      </c>
      <c r="D530" s="181">
        <f t="shared" si="240"/>
        <v>0</v>
      </c>
      <c r="E530" s="181">
        <f t="shared" si="240"/>
        <v>0</v>
      </c>
      <c r="F530" s="181">
        <f t="shared" si="240"/>
        <v>0</v>
      </c>
      <c r="G530" s="181">
        <f t="shared" si="240"/>
        <v>0</v>
      </c>
      <c r="H530" s="181">
        <f t="shared" si="240"/>
        <v>0</v>
      </c>
      <c r="I530" s="181">
        <f t="shared" si="240"/>
        <v>0</v>
      </c>
      <c r="J530" s="181">
        <f t="shared" si="240"/>
        <v>0</v>
      </c>
      <c r="K530" s="181">
        <f t="shared" si="240"/>
        <v>0</v>
      </c>
      <c r="L530" s="181">
        <f t="shared" si="240"/>
        <v>0</v>
      </c>
      <c r="M530" s="181">
        <f t="shared" si="240"/>
        <v>0</v>
      </c>
      <c r="N530" s="181">
        <f t="shared" si="240"/>
        <v>0</v>
      </c>
      <c r="O530" s="181">
        <f t="shared" si="240"/>
        <v>0</v>
      </c>
      <c r="P530" s="181">
        <f t="shared" si="240"/>
        <v>0</v>
      </c>
      <c r="Q530" s="181">
        <f t="shared" si="240"/>
        <v>0</v>
      </c>
      <c r="R530" s="181">
        <f t="shared" si="240"/>
        <v>0</v>
      </c>
      <c r="S530" s="181">
        <f t="shared" si="240"/>
        <v>0</v>
      </c>
      <c r="T530" s="181">
        <f t="shared" si="240"/>
        <v>0</v>
      </c>
      <c r="U530" s="181">
        <f t="shared" si="240"/>
        <v>0</v>
      </c>
      <c r="V530" s="181">
        <f t="shared" si="240"/>
        <v>0</v>
      </c>
      <c r="W530" s="181">
        <f t="shared" si="240"/>
        <v>0</v>
      </c>
      <c r="X530" s="181">
        <f t="shared" si="240"/>
        <v>0</v>
      </c>
      <c r="Y530" s="181">
        <f t="shared" si="240"/>
        <v>0</v>
      </c>
      <c r="Z530" s="181">
        <f t="shared" si="240"/>
        <v>0</v>
      </c>
      <c r="AA530" s="181">
        <f t="shared" si="240"/>
        <v>0</v>
      </c>
      <c r="AB530" s="181">
        <f t="shared" si="240"/>
        <v>0</v>
      </c>
      <c r="AC530" s="181">
        <f t="shared" si="240"/>
        <v>0</v>
      </c>
      <c r="AD530" s="181">
        <f t="shared" si="240"/>
        <v>0</v>
      </c>
      <c r="AE530" s="181">
        <f t="shared" si="240"/>
        <v>0</v>
      </c>
      <c r="AF530" s="181">
        <f t="shared" si="240"/>
        <v>0</v>
      </c>
      <c r="AG530" s="181">
        <f t="shared" si="240"/>
        <v>0</v>
      </c>
      <c r="AH530" s="181">
        <f t="shared" si="240"/>
        <v>0</v>
      </c>
      <c r="AI530" s="181">
        <f t="shared" si="240"/>
        <v>0</v>
      </c>
      <c r="AJ530" s="181">
        <f t="shared" si="240"/>
        <v>0</v>
      </c>
      <c r="AK530" s="181">
        <f t="shared" si="240"/>
        <v>0</v>
      </c>
      <c r="AL530" s="181">
        <f t="shared" si="240"/>
        <v>0</v>
      </c>
      <c r="AM530" s="181">
        <f t="shared" si="240"/>
        <v>0</v>
      </c>
      <c r="AN530" s="181">
        <f t="shared" si="240"/>
        <v>0</v>
      </c>
      <c r="AO530" s="181">
        <f t="shared" si="240"/>
        <v>0</v>
      </c>
      <c r="AP530" s="181">
        <f t="shared" si="240"/>
        <v>0</v>
      </c>
    </row>
    <row r="531" spans="1:42" x14ac:dyDescent="0.2">
      <c r="A531" s="4">
        <f t="shared" si="235"/>
        <v>8</v>
      </c>
      <c r="B531" s="179">
        <f t="shared" si="232"/>
        <v>0</v>
      </c>
      <c r="C531" s="181">
        <f t="shared" ref="C531:AP531" si="241">LOOKUP(C519,$B$507:$AP$507,$B$508:$AP$508)*$B718/100</f>
        <v>0</v>
      </c>
      <c r="D531" s="181">
        <f t="shared" si="241"/>
        <v>0</v>
      </c>
      <c r="E531" s="181">
        <f t="shared" si="241"/>
        <v>0</v>
      </c>
      <c r="F531" s="181">
        <f t="shared" si="241"/>
        <v>0</v>
      </c>
      <c r="G531" s="181">
        <f t="shared" si="241"/>
        <v>0</v>
      </c>
      <c r="H531" s="181">
        <f t="shared" si="241"/>
        <v>0</v>
      </c>
      <c r="I531" s="181">
        <f t="shared" si="241"/>
        <v>0</v>
      </c>
      <c r="J531" s="181">
        <f t="shared" si="241"/>
        <v>0</v>
      </c>
      <c r="K531" s="181">
        <f t="shared" si="241"/>
        <v>0</v>
      </c>
      <c r="L531" s="181">
        <f t="shared" si="241"/>
        <v>0</v>
      </c>
      <c r="M531" s="181">
        <f t="shared" si="241"/>
        <v>0</v>
      </c>
      <c r="N531" s="181">
        <f t="shared" si="241"/>
        <v>0</v>
      </c>
      <c r="O531" s="181">
        <f t="shared" si="241"/>
        <v>0</v>
      </c>
      <c r="P531" s="181">
        <f t="shared" si="241"/>
        <v>0</v>
      </c>
      <c r="Q531" s="181">
        <f t="shared" si="241"/>
        <v>0</v>
      </c>
      <c r="R531" s="181">
        <f t="shared" si="241"/>
        <v>0</v>
      </c>
      <c r="S531" s="181">
        <f t="shared" si="241"/>
        <v>0</v>
      </c>
      <c r="T531" s="181">
        <f t="shared" si="241"/>
        <v>0</v>
      </c>
      <c r="U531" s="181">
        <f t="shared" si="241"/>
        <v>0</v>
      </c>
      <c r="V531" s="181">
        <f t="shared" si="241"/>
        <v>0</v>
      </c>
      <c r="W531" s="181">
        <f t="shared" si="241"/>
        <v>0</v>
      </c>
      <c r="X531" s="181">
        <f t="shared" si="241"/>
        <v>0</v>
      </c>
      <c r="Y531" s="181">
        <f t="shared" si="241"/>
        <v>0</v>
      </c>
      <c r="Z531" s="181">
        <f t="shared" si="241"/>
        <v>0</v>
      </c>
      <c r="AA531" s="181">
        <f t="shared" si="241"/>
        <v>0</v>
      </c>
      <c r="AB531" s="181">
        <f t="shared" si="241"/>
        <v>0</v>
      </c>
      <c r="AC531" s="181">
        <f t="shared" si="241"/>
        <v>0</v>
      </c>
      <c r="AD531" s="181">
        <f t="shared" si="241"/>
        <v>0</v>
      </c>
      <c r="AE531" s="181">
        <f t="shared" si="241"/>
        <v>0</v>
      </c>
      <c r="AF531" s="181">
        <f t="shared" si="241"/>
        <v>0</v>
      </c>
      <c r="AG531" s="181">
        <f t="shared" si="241"/>
        <v>0</v>
      </c>
      <c r="AH531" s="181">
        <f t="shared" si="241"/>
        <v>0</v>
      </c>
      <c r="AI531" s="181">
        <f t="shared" si="241"/>
        <v>0</v>
      </c>
      <c r="AJ531" s="181">
        <f t="shared" si="241"/>
        <v>0</v>
      </c>
      <c r="AK531" s="181">
        <f t="shared" si="241"/>
        <v>0</v>
      </c>
      <c r="AL531" s="181">
        <f t="shared" si="241"/>
        <v>0</v>
      </c>
      <c r="AM531" s="181">
        <f t="shared" si="241"/>
        <v>0</v>
      </c>
      <c r="AN531" s="181">
        <f t="shared" si="241"/>
        <v>0</v>
      </c>
      <c r="AO531" s="181">
        <f t="shared" si="241"/>
        <v>0</v>
      </c>
      <c r="AP531" s="181">
        <f t="shared" si="241"/>
        <v>0</v>
      </c>
    </row>
    <row r="532" spans="1:42" x14ac:dyDescent="0.2">
      <c r="A532" s="4">
        <f>A531+1</f>
        <v>9</v>
      </c>
      <c r="B532" s="179">
        <f t="shared" si="232"/>
        <v>0</v>
      </c>
      <c r="C532" s="181">
        <f t="shared" ref="C532:AP532" si="242">LOOKUP(C520,$B$507:$AP$507,$B$508:$AP$508)*$B719/100</f>
        <v>0</v>
      </c>
      <c r="D532" s="181">
        <f t="shared" si="242"/>
        <v>0</v>
      </c>
      <c r="E532" s="181">
        <f t="shared" si="242"/>
        <v>0</v>
      </c>
      <c r="F532" s="181">
        <f t="shared" si="242"/>
        <v>0</v>
      </c>
      <c r="G532" s="181">
        <f t="shared" si="242"/>
        <v>0</v>
      </c>
      <c r="H532" s="181">
        <f t="shared" si="242"/>
        <v>0</v>
      </c>
      <c r="I532" s="181">
        <f t="shared" si="242"/>
        <v>0</v>
      </c>
      <c r="J532" s="181">
        <f t="shared" si="242"/>
        <v>0</v>
      </c>
      <c r="K532" s="181">
        <f t="shared" si="242"/>
        <v>0</v>
      </c>
      <c r="L532" s="181">
        <f t="shared" si="242"/>
        <v>0</v>
      </c>
      <c r="M532" s="181">
        <f t="shared" si="242"/>
        <v>0</v>
      </c>
      <c r="N532" s="181">
        <f t="shared" si="242"/>
        <v>0</v>
      </c>
      <c r="O532" s="181">
        <f t="shared" si="242"/>
        <v>0</v>
      </c>
      <c r="P532" s="181">
        <f t="shared" si="242"/>
        <v>0</v>
      </c>
      <c r="Q532" s="181">
        <f t="shared" si="242"/>
        <v>0</v>
      </c>
      <c r="R532" s="181">
        <f t="shared" si="242"/>
        <v>0</v>
      </c>
      <c r="S532" s="181">
        <f t="shared" si="242"/>
        <v>0</v>
      </c>
      <c r="T532" s="181">
        <f t="shared" si="242"/>
        <v>0</v>
      </c>
      <c r="U532" s="181">
        <f t="shared" si="242"/>
        <v>0</v>
      </c>
      <c r="V532" s="181">
        <f t="shared" si="242"/>
        <v>0</v>
      </c>
      <c r="W532" s="181">
        <f t="shared" si="242"/>
        <v>0</v>
      </c>
      <c r="X532" s="181">
        <f t="shared" si="242"/>
        <v>0</v>
      </c>
      <c r="Y532" s="181">
        <f t="shared" si="242"/>
        <v>0</v>
      </c>
      <c r="Z532" s="181">
        <f t="shared" si="242"/>
        <v>0</v>
      </c>
      <c r="AA532" s="181">
        <f t="shared" si="242"/>
        <v>0</v>
      </c>
      <c r="AB532" s="181">
        <f t="shared" si="242"/>
        <v>0</v>
      </c>
      <c r="AC532" s="181">
        <f t="shared" si="242"/>
        <v>0</v>
      </c>
      <c r="AD532" s="181">
        <f t="shared" si="242"/>
        <v>0</v>
      </c>
      <c r="AE532" s="181">
        <f t="shared" si="242"/>
        <v>0</v>
      </c>
      <c r="AF532" s="181">
        <f t="shared" si="242"/>
        <v>0</v>
      </c>
      <c r="AG532" s="181">
        <f t="shared" si="242"/>
        <v>0</v>
      </c>
      <c r="AH532" s="181">
        <f t="shared" si="242"/>
        <v>0</v>
      </c>
      <c r="AI532" s="181">
        <f t="shared" si="242"/>
        <v>0</v>
      </c>
      <c r="AJ532" s="181">
        <f t="shared" si="242"/>
        <v>0</v>
      </c>
      <c r="AK532" s="181">
        <f t="shared" si="242"/>
        <v>0</v>
      </c>
      <c r="AL532" s="181">
        <f t="shared" si="242"/>
        <v>0</v>
      </c>
      <c r="AM532" s="181">
        <f t="shared" si="242"/>
        <v>0</v>
      </c>
      <c r="AN532" s="181">
        <f t="shared" si="242"/>
        <v>0</v>
      </c>
      <c r="AO532" s="181">
        <f t="shared" si="242"/>
        <v>0</v>
      </c>
      <c r="AP532" s="181">
        <f t="shared" si="242"/>
        <v>0</v>
      </c>
    </row>
    <row r="533" spans="1:42" x14ac:dyDescent="0.2">
      <c r="A533" s="4">
        <f t="shared" ref="A533" si="243">A532+1</f>
        <v>10</v>
      </c>
      <c r="B533" s="179">
        <f t="shared" si="232"/>
        <v>0</v>
      </c>
      <c r="C533" s="181">
        <f t="shared" ref="C533:AP533" si="244">LOOKUP(C521,$B$507:$AP$507,$B$508:$AP$508)*$B720/100</f>
        <v>0</v>
      </c>
      <c r="D533" s="181">
        <f t="shared" si="244"/>
        <v>0</v>
      </c>
      <c r="E533" s="181">
        <f t="shared" si="244"/>
        <v>0</v>
      </c>
      <c r="F533" s="181">
        <f t="shared" si="244"/>
        <v>0</v>
      </c>
      <c r="G533" s="181">
        <f t="shared" si="244"/>
        <v>0</v>
      </c>
      <c r="H533" s="181">
        <f t="shared" si="244"/>
        <v>0</v>
      </c>
      <c r="I533" s="181">
        <f t="shared" si="244"/>
        <v>0</v>
      </c>
      <c r="J533" s="181">
        <f t="shared" si="244"/>
        <v>0</v>
      </c>
      <c r="K533" s="181">
        <f t="shared" si="244"/>
        <v>0</v>
      </c>
      <c r="L533" s="181">
        <f t="shared" si="244"/>
        <v>0</v>
      </c>
      <c r="M533" s="181">
        <f t="shared" si="244"/>
        <v>0</v>
      </c>
      <c r="N533" s="181">
        <f t="shared" si="244"/>
        <v>0</v>
      </c>
      <c r="O533" s="181">
        <f t="shared" si="244"/>
        <v>0</v>
      </c>
      <c r="P533" s="181">
        <f t="shared" si="244"/>
        <v>0</v>
      </c>
      <c r="Q533" s="181">
        <f t="shared" si="244"/>
        <v>0</v>
      </c>
      <c r="R533" s="181">
        <f t="shared" si="244"/>
        <v>0</v>
      </c>
      <c r="S533" s="181">
        <f t="shared" si="244"/>
        <v>0</v>
      </c>
      <c r="T533" s="181">
        <f t="shared" si="244"/>
        <v>0</v>
      </c>
      <c r="U533" s="181">
        <f t="shared" si="244"/>
        <v>0</v>
      </c>
      <c r="V533" s="181">
        <f t="shared" si="244"/>
        <v>0</v>
      </c>
      <c r="W533" s="181">
        <f t="shared" si="244"/>
        <v>0</v>
      </c>
      <c r="X533" s="181">
        <f t="shared" si="244"/>
        <v>0</v>
      </c>
      <c r="Y533" s="181">
        <f t="shared" si="244"/>
        <v>0</v>
      </c>
      <c r="Z533" s="181">
        <f t="shared" si="244"/>
        <v>0</v>
      </c>
      <c r="AA533" s="181">
        <f t="shared" si="244"/>
        <v>0</v>
      </c>
      <c r="AB533" s="181">
        <f t="shared" si="244"/>
        <v>0</v>
      </c>
      <c r="AC533" s="181">
        <f t="shared" si="244"/>
        <v>0</v>
      </c>
      <c r="AD533" s="181">
        <f t="shared" si="244"/>
        <v>0</v>
      </c>
      <c r="AE533" s="181">
        <f t="shared" si="244"/>
        <v>0</v>
      </c>
      <c r="AF533" s="181">
        <f t="shared" si="244"/>
        <v>0</v>
      </c>
      <c r="AG533" s="181">
        <f t="shared" si="244"/>
        <v>0</v>
      </c>
      <c r="AH533" s="181">
        <f t="shared" si="244"/>
        <v>0</v>
      </c>
      <c r="AI533" s="181">
        <f t="shared" si="244"/>
        <v>0</v>
      </c>
      <c r="AJ533" s="181">
        <f t="shared" si="244"/>
        <v>0</v>
      </c>
      <c r="AK533" s="181">
        <f t="shared" si="244"/>
        <v>0</v>
      </c>
      <c r="AL533" s="181">
        <f t="shared" si="244"/>
        <v>0</v>
      </c>
      <c r="AM533" s="181">
        <f t="shared" si="244"/>
        <v>0</v>
      </c>
      <c r="AN533" s="181">
        <f t="shared" si="244"/>
        <v>0</v>
      </c>
      <c r="AO533" s="181">
        <f t="shared" si="244"/>
        <v>0</v>
      </c>
      <c r="AP533" s="181">
        <f t="shared" si="244"/>
        <v>0</v>
      </c>
    </row>
    <row r="534" spans="1:42" x14ac:dyDescent="0.2">
      <c r="A534" s="26" t="s">
        <v>12</v>
      </c>
      <c r="B534" s="15"/>
      <c r="C534" s="161">
        <f>SUM(C524:C533)</f>
        <v>0</v>
      </c>
      <c r="D534" s="161">
        <f t="shared" ref="D534:AP534" si="245">SUM(D524:D533)</f>
        <v>0</v>
      </c>
      <c r="E534" s="161">
        <f t="shared" si="245"/>
        <v>0</v>
      </c>
      <c r="F534" s="161">
        <f t="shared" si="245"/>
        <v>0</v>
      </c>
      <c r="G534" s="161">
        <f t="shared" si="245"/>
        <v>0</v>
      </c>
      <c r="H534" s="161">
        <f t="shared" si="245"/>
        <v>0</v>
      </c>
      <c r="I534" s="161">
        <f t="shared" si="245"/>
        <v>0</v>
      </c>
      <c r="J534" s="161">
        <f t="shared" si="245"/>
        <v>0</v>
      </c>
      <c r="K534" s="161">
        <f t="shared" si="245"/>
        <v>0</v>
      </c>
      <c r="L534" s="161">
        <f t="shared" si="245"/>
        <v>0</v>
      </c>
      <c r="M534" s="161">
        <f t="shared" si="245"/>
        <v>0</v>
      </c>
      <c r="N534" s="161">
        <f t="shared" si="245"/>
        <v>0</v>
      </c>
      <c r="O534" s="161">
        <f t="shared" si="245"/>
        <v>0</v>
      </c>
      <c r="P534" s="161">
        <f t="shared" si="245"/>
        <v>0</v>
      </c>
      <c r="Q534" s="161">
        <f t="shared" si="245"/>
        <v>0</v>
      </c>
      <c r="R534" s="161">
        <f t="shared" si="245"/>
        <v>0</v>
      </c>
      <c r="S534" s="161">
        <f t="shared" si="245"/>
        <v>0</v>
      </c>
      <c r="T534" s="161">
        <f t="shared" si="245"/>
        <v>0</v>
      </c>
      <c r="U534" s="161">
        <f t="shared" si="245"/>
        <v>0</v>
      </c>
      <c r="V534" s="161">
        <f t="shared" si="245"/>
        <v>0</v>
      </c>
      <c r="W534" s="161">
        <f t="shared" si="245"/>
        <v>0</v>
      </c>
      <c r="X534" s="161">
        <f t="shared" si="245"/>
        <v>0</v>
      </c>
      <c r="Y534" s="161">
        <f t="shared" si="245"/>
        <v>0</v>
      </c>
      <c r="Z534" s="161">
        <f t="shared" si="245"/>
        <v>0</v>
      </c>
      <c r="AA534" s="161">
        <f t="shared" si="245"/>
        <v>0</v>
      </c>
      <c r="AB534" s="161">
        <f t="shared" si="245"/>
        <v>0</v>
      </c>
      <c r="AC534" s="161">
        <f t="shared" si="245"/>
        <v>0</v>
      </c>
      <c r="AD534" s="161">
        <f t="shared" si="245"/>
        <v>0</v>
      </c>
      <c r="AE534" s="161">
        <f t="shared" si="245"/>
        <v>0</v>
      </c>
      <c r="AF534" s="161">
        <f t="shared" si="245"/>
        <v>0</v>
      </c>
      <c r="AG534" s="161">
        <f t="shared" si="245"/>
        <v>0</v>
      </c>
      <c r="AH534" s="161">
        <f t="shared" si="245"/>
        <v>0</v>
      </c>
      <c r="AI534" s="161">
        <f t="shared" si="245"/>
        <v>0</v>
      </c>
      <c r="AJ534" s="161">
        <f t="shared" si="245"/>
        <v>0</v>
      </c>
      <c r="AK534" s="161">
        <f t="shared" si="245"/>
        <v>0</v>
      </c>
      <c r="AL534" s="161">
        <f t="shared" si="245"/>
        <v>0</v>
      </c>
      <c r="AM534" s="161">
        <f t="shared" si="245"/>
        <v>0</v>
      </c>
      <c r="AN534" s="161">
        <f t="shared" si="245"/>
        <v>0</v>
      </c>
      <c r="AO534" s="161">
        <f t="shared" si="245"/>
        <v>0</v>
      </c>
      <c r="AP534" s="161">
        <f t="shared" si="245"/>
        <v>0</v>
      </c>
    </row>
    <row r="535" spans="1:42" x14ac:dyDescent="0.2">
      <c r="A535" s="26"/>
      <c r="B535" s="15"/>
      <c r="C535" s="161"/>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c r="AP535" s="15"/>
    </row>
    <row r="536" spans="1:42" x14ac:dyDescent="0.2">
      <c r="A536" s="18" t="s">
        <v>93</v>
      </c>
      <c r="C536" s="161"/>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5"/>
    </row>
    <row r="537" spans="1:42" x14ac:dyDescent="0.2">
      <c r="A537" s="21" t="s">
        <v>76</v>
      </c>
      <c r="C537" s="161"/>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c r="AP537" s="15"/>
    </row>
    <row r="538" spans="1:42" x14ac:dyDescent="0.2">
      <c r="A538" s="4">
        <v>1</v>
      </c>
      <c r="C538" s="161">
        <f t="shared" ref="C538:AP538" si="246">C401</f>
        <v>0</v>
      </c>
      <c r="D538" s="161">
        <f t="shared" si="246"/>
        <v>0</v>
      </c>
      <c r="E538" s="161">
        <f t="shared" si="246"/>
        <v>0</v>
      </c>
      <c r="F538" s="161">
        <f t="shared" si="246"/>
        <v>0</v>
      </c>
      <c r="G538" s="161">
        <f t="shared" si="246"/>
        <v>0</v>
      </c>
      <c r="H538" s="161">
        <f t="shared" si="246"/>
        <v>0</v>
      </c>
      <c r="I538" s="161">
        <f t="shared" si="246"/>
        <v>0</v>
      </c>
      <c r="J538" s="161">
        <f t="shared" si="246"/>
        <v>0</v>
      </c>
      <c r="K538" s="161">
        <f t="shared" si="246"/>
        <v>0</v>
      </c>
      <c r="L538" s="161">
        <f t="shared" si="246"/>
        <v>0</v>
      </c>
      <c r="M538" s="161">
        <f t="shared" si="246"/>
        <v>0</v>
      </c>
      <c r="N538" s="161">
        <f t="shared" si="246"/>
        <v>0</v>
      </c>
      <c r="O538" s="161">
        <f t="shared" si="246"/>
        <v>0</v>
      </c>
      <c r="P538" s="161">
        <f t="shared" si="246"/>
        <v>0</v>
      </c>
      <c r="Q538" s="161">
        <f t="shared" si="246"/>
        <v>0</v>
      </c>
      <c r="R538" s="161">
        <f t="shared" si="246"/>
        <v>0</v>
      </c>
      <c r="S538" s="161">
        <f t="shared" si="246"/>
        <v>0</v>
      </c>
      <c r="T538" s="161">
        <f t="shared" si="246"/>
        <v>0</v>
      </c>
      <c r="U538" s="161">
        <f t="shared" si="246"/>
        <v>0</v>
      </c>
      <c r="V538" s="161">
        <f t="shared" si="246"/>
        <v>0</v>
      </c>
      <c r="W538" s="161">
        <f t="shared" si="246"/>
        <v>0</v>
      </c>
      <c r="X538" s="161">
        <f t="shared" si="246"/>
        <v>0</v>
      </c>
      <c r="Y538" s="161">
        <f t="shared" si="246"/>
        <v>0</v>
      </c>
      <c r="Z538" s="161">
        <f t="shared" si="246"/>
        <v>0</v>
      </c>
      <c r="AA538" s="161">
        <f t="shared" si="246"/>
        <v>0</v>
      </c>
      <c r="AB538" s="161">
        <f t="shared" si="246"/>
        <v>0</v>
      </c>
      <c r="AC538" s="161">
        <f t="shared" si="246"/>
        <v>0</v>
      </c>
      <c r="AD538" s="161">
        <f t="shared" si="246"/>
        <v>0</v>
      </c>
      <c r="AE538" s="161">
        <f t="shared" si="246"/>
        <v>0</v>
      </c>
      <c r="AF538" s="161">
        <f t="shared" si="246"/>
        <v>0</v>
      </c>
      <c r="AG538" s="161">
        <f t="shared" si="246"/>
        <v>0</v>
      </c>
      <c r="AH538" s="161">
        <f t="shared" si="246"/>
        <v>0</v>
      </c>
      <c r="AI538" s="161">
        <f t="shared" si="246"/>
        <v>0</v>
      </c>
      <c r="AJ538" s="161">
        <f t="shared" si="246"/>
        <v>0</v>
      </c>
      <c r="AK538" s="161">
        <f t="shared" si="246"/>
        <v>0</v>
      </c>
      <c r="AL538" s="161">
        <f t="shared" si="246"/>
        <v>0</v>
      </c>
      <c r="AM538" s="161">
        <f t="shared" si="246"/>
        <v>0</v>
      </c>
      <c r="AN538" s="161">
        <f t="shared" si="246"/>
        <v>0</v>
      </c>
      <c r="AO538" s="161">
        <f t="shared" si="246"/>
        <v>0</v>
      </c>
      <c r="AP538" s="161">
        <f t="shared" si="246"/>
        <v>0</v>
      </c>
    </row>
    <row r="539" spans="1:42" x14ac:dyDescent="0.2">
      <c r="A539" s="4">
        <f>A538+1</f>
        <v>2</v>
      </c>
      <c r="C539" s="161">
        <f t="shared" ref="C539:AP539" si="247">C402</f>
        <v>0</v>
      </c>
      <c r="D539" s="161">
        <f t="shared" si="247"/>
        <v>0</v>
      </c>
      <c r="E539" s="161">
        <f t="shared" si="247"/>
        <v>0</v>
      </c>
      <c r="F539" s="161">
        <f t="shared" si="247"/>
        <v>0</v>
      </c>
      <c r="G539" s="161">
        <f t="shared" si="247"/>
        <v>0</v>
      </c>
      <c r="H539" s="161">
        <f t="shared" si="247"/>
        <v>0</v>
      </c>
      <c r="I539" s="161">
        <f t="shared" si="247"/>
        <v>0</v>
      </c>
      <c r="J539" s="161">
        <f t="shared" si="247"/>
        <v>0</v>
      </c>
      <c r="K539" s="161">
        <f t="shared" si="247"/>
        <v>0</v>
      </c>
      <c r="L539" s="161">
        <f t="shared" si="247"/>
        <v>0</v>
      </c>
      <c r="M539" s="161">
        <f t="shared" si="247"/>
        <v>0</v>
      </c>
      <c r="N539" s="161">
        <f t="shared" si="247"/>
        <v>0</v>
      </c>
      <c r="O539" s="161">
        <f t="shared" si="247"/>
        <v>0</v>
      </c>
      <c r="P539" s="161">
        <f t="shared" si="247"/>
        <v>0</v>
      </c>
      <c r="Q539" s="161">
        <f t="shared" si="247"/>
        <v>0</v>
      </c>
      <c r="R539" s="161">
        <f t="shared" si="247"/>
        <v>0</v>
      </c>
      <c r="S539" s="161">
        <f t="shared" si="247"/>
        <v>0</v>
      </c>
      <c r="T539" s="161">
        <f t="shared" si="247"/>
        <v>0</v>
      </c>
      <c r="U539" s="161">
        <f t="shared" si="247"/>
        <v>0</v>
      </c>
      <c r="V539" s="161">
        <f t="shared" si="247"/>
        <v>0</v>
      </c>
      <c r="W539" s="161">
        <f t="shared" si="247"/>
        <v>0</v>
      </c>
      <c r="X539" s="161">
        <f t="shared" si="247"/>
        <v>0</v>
      </c>
      <c r="Y539" s="161">
        <f t="shared" si="247"/>
        <v>0</v>
      </c>
      <c r="Z539" s="161">
        <f t="shared" si="247"/>
        <v>0</v>
      </c>
      <c r="AA539" s="161">
        <f t="shared" si="247"/>
        <v>0</v>
      </c>
      <c r="AB539" s="161">
        <f t="shared" si="247"/>
        <v>0</v>
      </c>
      <c r="AC539" s="161">
        <f t="shared" si="247"/>
        <v>0</v>
      </c>
      <c r="AD539" s="161">
        <f t="shared" si="247"/>
        <v>0</v>
      </c>
      <c r="AE539" s="161">
        <f t="shared" si="247"/>
        <v>0</v>
      </c>
      <c r="AF539" s="161">
        <f t="shared" si="247"/>
        <v>0</v>
      </c>
      <c r="AG539" s="161">
        <f t="shared" si="247"/>
        <v>0</v>
      </c>
      <c r="AH539" s="161">
        <f t="shared" si="247"/>
        <v>0</v>
      </c>
      <c r="AI539" s="161">
        <f t="shared" si="247"/>
        <v>0</v>
      </c>
      <c r="AJ539" s="161">
        <f t="shared" si="247"/>
        <v>0</v>
      </c>
      <c r="AK539" s="161">
        <f t="shared" si="247"/>
        <v>0</v>
      </c>
      <c r="AL539" s="161">
        <f t="shared" si="247"/>
        <v>0</v>
      </c>
      <c r="AM539" s="161">
        <f t="shared" si="247"/>
        <v>0</v>
      </c>
      <c r="AN539" s="161">
        <f t="shared" si="247"/>
        <v>0</v>
      </c>
      <c r="AO539" s="161">
        <f t="shared" si="247"/>
        <v>0</v>
      </c>
      <c r="AP539" s="161">
        <f t="shared" si="247"/>
        <v>0</v>
      </c>
    </row>
    <row r="540" spans="1:42" x14ac:dyDescent="0.2">
      <c r="A540" s="4">
        <f t="shared" ref="A540:A545" si="248">A539+1</f>
        <v>3</v>
      </c>
      <c r="C540" s="161">
        <f t="shared" ref="C540:AP540" si="249">C403</f>
        <v>0</v>
      </c>
      <c r="D540" s="161">
        <f t="shared" si="249"/>
        <v>0</v>
      </c>
      <c r="E540" s="161">
        <f t="shared" si="249"/>
        <v>0</v>
      </c>
      <c r="F540" s="161">
        <f t="shared" si="249"/>
        <v>0</v>
      </c>
      <c r="G540" s="161">
        <f t="shared" si="249"/>
        <v>0</v>
      </c>
      <c r="H540" s="161">
        <f t="shared" si="249"/>
        <v>0</v>
      </c>
      <c r="I540" s="161">
        <f t="shared" si="249"/>
        <v>0</v>
      </c>
      <c r="J540" s="161">
        <f t="shared" si="249"/>
        <v>0</v>
      </c>
      <c r="K540" s="161">
        <f t="shared" si="249"/>
        <v>0</v>
      </c>
      <c r="L540" s="161">
        <f t="shared" si="249"/>
        <v>0</v>
      </c>
      <c r="M540" s="161">
        <f t="shared" si="249"/>
        <v>0</v>
      </c>
      <c r="N540" s="161">
        <f t="shared" si="249"/>
        <v>0</v>
      </c>
      <c r="O540" s="161">
        <f t="shared" si="249"/>
        <v>0</v>
      </c>
      <c r="P540" s="161">
        <f t="shared" si="249"/>
        <v>0</v>
      </c>
      <c r="Q540" s="161">
        <f t="shared" si="249"/>
        <v>0</v>
      </c>
      <c r="R540" s="161">
        <f t="shared" si="249"/>
        <v>0</v>
      </c>
      <c r="S540" s="161">
        <f t="shared" si="249"/>
        <v>0</v>
      </c>
      <c r="T540" s="161">
        <f t="shared" si="249"/>
        <v>0</v>
      </c>
      <c r="U540" s="161">
        <f t="shared" si="249"/>
        <v>0</v>
      </c>
      <c r="V540" s="161">
        <f t="shared" si="249"/>
        <v>0</v>
      </c>
      <c r="W540" s="161">
        <f t="shared" si="249"/>
        <v>0</v>
      </c>
      <c r="X540" s="161">
        <f t="shared" si="249"/>
        <v>0</v>
      </c>
      <c r="Y540" s="161">
        <f t="shared" si="249"/>
        <v>0</v>
      </c>
      <c r="Z540" s="161">
        <f t="shared" si="249"/>
        <v>0</v>
      </c>
      <c r="AA540" s="161">
        <f t="shared" si="249"/>
        <v>0</v>
      </c>
      <c r="AB540" s="161">
        <f t="shared" si="249"/>
        <v>0</v>
      </c>
      <c r="AC540" s="161">
        <f t="shared" si="249"/>
        <v>0</v>
      </c>
      <c r="AD540" s="161">
        <f t="shared" si="249"/>
        <v>0</v>
      </c>
      <c r="AE540" s="161">
        <f t="shared" si="249"/>
        <v>0</v>
      </c>
      <c r="AF540" s="161">
        <f t="shared" si="249"/>
        <v>0</v>
      </c>
      <c r="AG540" s="161">
        <f t="shared" si="249"/>
        <v>0</v>
      </c>
      <c r="AH540" s="161">
        <f t="shared" si="249"/>
        <v>0</v>
      </c>
      <c r="AI540" s="161">
        <f t="shared" si="249"/>
        <v>0</v>
      </c>
      <c r="AJ540" s="161">
        <f t="shared" si="249"/>
        <v>0</v>
      </c>
      <c r="AK540" s="161">
        <f t="shared" si="249"/>
        <v>0</v>
      </c>
      <c r="AL540" s="161">
        <f t="shared" si="249"/>
        <v>0</v>
      </c>
      <c r="AM540" s="161">
        <f t="shared" si="249"/>
        <v>0</v>
      </c>
      <c r="AN540" s="161">
        <f t="shared" si="249"/>
        <v>0</v>
      </c>
      <c r="AO540" s="161">
        <f t="shared" si="249"/>
        <v>0</v>
      </c>
      <c r="AP540" s="161">
        <f t="shared" si="249"/>
        <v>0</v>
      </c>
    </row>
    <row r="541" spans="1:42" x14ac:dyDescent="0.2">
      <c r="A541" s="4">
        <f t="shared" si="248"/>
        <v>4</v>
      </c>
      <c r="C541" s="161">
        <f t="shared" ref="C541:AP541" si="250">C404</f>
        <v>0</v>
      </c>
      <c r="D541" s="161">
        <f t="shared" si="250"/>
        <v>0</v>
      </c>
      <c r="E541" s="161">
        <f t="shared" si="250"/>
        <v>0</v>
      </c>
      <c r="F541" s="161">
        <f t="shared" si="250"/>
        <v>0</v>
      </c>
      <c r="G541" s="161">
        <f t="shared" si="250"/>
        <v>0</v>
      </c>
      <c r="H541" s="161">
        <f t="shared" si="250"/>
        <v>0</v>
      </c>
      <c r="I541" s="161">
        <f t="shared" si="250"/>
        <v>0</v>
      </c>
      <c r="J541" s="161">
        <f t="shared" si="250"/>
        <v>0</v>
      </c>
      <c r="K541" s="161">
        <f t="shared" si="250"/>
        <v>0</v>
      </c>
      <c r="L541" s="161">
        <f t="shared" si="250"/>
        <v>0</v>
      </c>
      <c r="M541" s="161">
        <f t="shared" si="250"/>
        <v>0</v>
      </c>
      <c r="N541" s="161">
        <f t="shared" si="250"/>
        <v>0</v>
      </c>
      <c r="O541" s="161">
        <f t="shared" si="250"/>
        <v>0</v>
      </c>
      <c r="P541" s="161">
        <f t="shared" si="250"/>
        <v>0</v>
      </c>
      <c r="Q541" s="161">
        <f t="shared" si="250"/>
        <v>0</v>
      </c>
      <c r="R541" s="161">
        <f t="shared" si="250"/>
        <v>0</v>
      </c>
      <c r="S541" s="161">
        <f t="shared" si="250"/>
        <v>0</v>
      </c>
      <c r="T541" s="161">
        <f t="shared" si="250"/>
        <v>0</v>
      </c>
      <c r="U541" s="161">
        <f t="shared" si="250"/>
        <v>0</v>
      </c>
      <c r="V541" s="161">
        <f t="shared" si="250"/>
        <v>0</v>
      </c>
      <c r="W541" s="161">
        <f t="shared" si="250"/>
        <v>0</v>
      </c>
      <c r="X541" s="161">
        <f t="shared" si="250"/>
        <v>0</v>
      </c>
      <c r="Y541" s="161">
        <f t="shared" si="250"/>
        <v>0</v>
      </c>
      <c r="Z541" s="161">
        <f t="shared" si="250"/>
        <v>0</v>
      </c>
      <c r="AA541" s="161">
        <f t="shared" si="250"/>
        <v>0</v>
      </c>
      <c r="AB541" s="161">
        <f t="shared" si="250"/>
        <v>0</v>
      </c>
      <c r="AC541" s="161">
        <f t="shared" si="250"/>
        <v>0</v>
      </c>
      <c r="AD541" s="161">
        <f t="shared" si="250"/>
        <v>0</v>
      </c>
      <c r="AE541" s="161">
        <f t="shared" si="250"/>
        <v>0</v>
      </c>
      <c r="AF541" s="161">
        <f t="shared" si="250"/>
        <v>0</v>
      </c>
      <c r="AG541" s="161">
        <f t="shared" si="250"/>
        <v>0</v>
      </c>
      <c r="AH541" s="161">
        <f t="shared" si="250"/>
        <v>0</v>
      </c>
      <c r="AI541" s="161">
        <f t="shared" si="250"/>
        <v>0</v>
      </c>
      <c r="AJ541" s="161">
        <f t="shared" si="250"/>
        <v>0</v>
      </c>
      <c r="AK541" s="161">
        <f t="shared" si="250"/>
        <v>0</v>
      </c>
      <c r="AL541" s="161">
        <f t="shared" si="250"/>
        <v>0</v>
      </c>
      <c r="AM541" s="161">
        <f t="shared" si="250"/>
        <v>0</v>
      </c>
      <c r="AN541" s="161">
        <f t="shared" si="250"/>
        <v>0</v>
      </c>
      <c r="AO541" s="161">
        <f t="shared" si="250"/>
        <v>0</v>
      </c>
      <c r="AP541" s="161">
        <f t="shared" si="250"/>
        <v>0</v>
      </c>
    </row>
    <row r="542" spans="1:42" x14ac:dyDescent="0.2">
      <c r="A542" s="4">
        <f t="shared" si="248"/>
        <v>5</v>
      </c>
      <c r="C542" s="161">
        <f t="shared" ref="C542:AP542" si="251">C405</f>
        <v>0</v>
      </c>
      <c r="D542" s="161">
        <f t="shared" si="251"/>
        <v>0</v>
      </c>
      <c r="E542" s="161">
        <f t="shared" si="251"/>
        <v>0</v>
      </c>
      <c r="F542" s="161">
        <f t="shared" si="251"/>
        <v>0</v>
      </c>
      <c r="G542" s="161">
        <f t="shared" si="251"/>
        <v>0</v>
      </c>
      <c r="H542" s="161">
        <f t="shared" si="251"/>
        <v>0</v>
      </c>
      <c r="I542" s="161">
        <f t="shared" si="251"/>
        <v>0</v>
      </c>
      <c r="J542" s="161">
        <f t="shared" si="251"/>
        <v>0</v>
      </c>
      <c r="K542" s="161">
        <f t="shared" si="251"/>
        <v>0</v>
      </c>
      <c r="L542" s="161">
        <f t="shared" si="251"/>
        <v>0</v>
      </c>
      <c r="M542" s="161">
        <f t="shared" si="251"/>
        <v>0</v>
      </c>
      <c r="N542" s="161">
        <f t="shared" si="251"/>
        <v>0</v>
      </c>
      <c r="O542" s="161">
        <f t="shared" si="251"/>
        <v>0</v>
      </c>
      <c r="P542" s="161">
        <f t="shared" si="251"/>
        <v>0</v>
      </c>
      <c r="Q542" s="161">
        <f t="shared" si="251"/>
        <v>0</v>
      </c>
      <c r="R542" s="161">
        <f t="shared" si="251"/>
        <v>0</v>
      </c>
      <c r="S542" s="161">
        <f t="shared" si="251"/>
        <v>0</v>
      </c>
      <c r="T542" s="161">
        <f t="shared" si="251"/>
        <v>0</v>
      </c>
      <c r="U542" s="161">
        <f t="shared" si="251"/>
        <v>0</v>
      </c>
      <c r="V542" s="161">
        <f t="shared" si="251"/>
        <v>0</v>
      </c>
      <c r="W542" s="161">
        <f t="shared" si="251"/>
        <v>0</v>
      </c>
      <c r="X542" s="161">
        <f t="shared" si="251"/>
        <v>0</v>
      </c>
      <c r="Y542" s="161">
        <f t="shared" si="251"/>
        <v>0</v>
      </c>
      <c r="Z542" s="161">
        <f t="shared" si="251"/>
        <v>0</v>
      </c>
      <c r="AA542" s="161">
        <f t="shared" si="251"/>
        <v>0</v>
      </c>
      <c r="AB542" s="161">
        <f t="shared" si="251"/>
        <v>0</v>
      </c>
      <c r="AC542" s="161">
        <f t="shared" si="251"/>
        <v>0</v>
      </c>
      <c r="AD542" s="161">
        <f t="shared" si="251"/>
        <v>0</v>
      </c>
      <c r="AE542" s="161">
        <f t="shared" si="251"/>
        <v>0</v>
      </c>
      <c r="AF542" s="161">
        <f t="shared" si="251"/>
        <v>0</v>
      </c>
      <c r="AG542" s="161">
        <f t="shared" si="251"/>
        <v>0</v>
      </c>
      <c r="AH542" s="161">
        <f t="shared" si="251"/>
        <v>0</v>
      </c>
      <c r="AI542" s="161">
        <f t="shared" si="251"/>
        <v>0</v>
      </c>
      <c r="AJ542" s="161">
        <f t="shared" si="251"/>
        <v>0</v>
      </c>
      <c r="AK542" s="161">
        <f t="shared" si="251"/>
        <v>0</v>
      </c>
      <c r="AL542" s="161">
        <f t="shared" si="251"/>
        <v>0</v>
      </c>
      <c r="AM542" s="161">
        <f t="shared" si="251"/>
        <v>0</v>
      </c>
      <c r="AN542" s="161">
        <f t="shared" si="251"/>
        <v>0</v>
      </c>
      <c r="AO542" s="161">
        <f t="shared" si="251"/>
        <v>0</v>
      </c>
      <c r="AP542" s="161">
        <f t="shared" si="251"/>
        <v>0</v>
      </c>
    </row>
    <row r="543" spans="1:42" x14ac:dyDescent="0.2">
      <c r="A543" s="4">
        <f t="shared" si="248"/>
        <v>6</v>
      </c>
      <c r="C543" s="161">
        <f t="shared" ref="C543:AP543" si="252">C406</f>
        <v>0</v>
      </c>
      <c r="D543" s="161">
        <f t="shared" si="252"/>
        <v>0</v>
      </c>
      <c r="E543" s="161">
        <f t="shared" si="252"/>
        <v>0</v>
      </c>
      <c r="F543" s="161">
        <f t="shared" si="252"/>
        <v>0</v>
      </c>
      <c r="G543" s="161">
        <f t="shared" si="252"/>
        <v>0</v>
      </c>
      <c r="H543" s="161">
        <f t="shared" si="252"/>
        <v>0</v>
      </c>
      <c r="I543" s="161">
        <f t="shared" si="252"/>
        <v>0</v>
      </c>
      <c r="J543" s="161">
        <f t="shared" si="252"/>
        <v>0</v>
      </c>
      <c r="K543" s="161">
        <f t="shared" si="252"/>
        <v>0</v>
      </c>
      <c r="L543" s="161">
        <f t="shared" si="252"/>
        <v>0</v>
      </c>
      <c r="M543" s="161">
        <f t="shared" si="252"/>
        <v>0</v>
      </c>
      <c r="N543" s="161">
        <f t="shared" si="252"/>
        <v>0</v>
      </c>
      <c r="O543" s="161">
        <f t="shared" si="252"/>
        <v>0</v>
      </c>
      <c r="P543" s="161">
        <f t="shared" si="252"/>
        <v>0</v>
      </c>
      <c r="Q543" s="161">
        <f t="shared" si="252"/>
        <v>0</v>
      </c>
      <c r="R543" s="161">
        <f t="shared" si="252"/>
        <v>0</v>
      </c>
      <c r="S543" s="161">
        <f t="shared" si="252"/>
        <v>0</v>
      </c>
      <c r="T543" s="161">
        <f t="shared" si="252"/>
        <v>0</v>
      </c>
      <c r="U543" s="161">
        <f t="shared" si="252"/>
        <v>0</v>
      </c>
      <c r="V543" s="161">
        <f t="shared" si="252"/>
        <v>0</v>
      </c>
      <c r="W543" s="161">
        <f t="shared" si="252"/>
        <v>0</v>
      </c>
      <c r="X543" s="161">
        <f t="shared" si="252"/>
        <v>0</v>
      </c>
      <c r="Y543" s="161">
        <f t="shared" si="252"/>
        <v>0</v>
      </c>
      <c r="Z543" s="161">
        <f t="shared" si="252"/>
        <v>0</v>
      </c>
      <c r="AA543" s="161">
        <f t="shared" si="252"/>
        <v>0</v>
      </c>
      <c r="AB543" s="161">
        <f t="shared" si="252"/>
        <v>0</v>
      </c>
      <c r="AC543" s="161">
        <f t="shared" si="252"/>
        <v>0</v>
      </c>
      <c r="AD543" s="161">
        <f t="shared" si="252"/>
        <v>0</v>
      </c>
      <c r="AE543" s="161">
        <f t="shared" si="252"/>
        <v>0</v>
      </c>
      <c r="AF543" s="161">
        <f t="shared" si="252"/>
        <v>0</v>
      </c>
      <c r="AG543" s="161">
        <f t="shared" si="252"/>
        <v>0</v>
      </c>
      <c r="AH543" s="161">
        <f t="shared" si="252"/>
        <v>0</v>
      </c>
      <c r="AI543" s="161">
        <f t="shared" si="252"/>
        <v>0</v>
      </c>
      <c r="AJ543" s="161">
        <f t="shared" si="252"/>
        <v>0</v>
      </c>
      <c r="AK543" s="161">
        <f t="shared" si="252"/>
        <v>0</v>
      </c>
      <c r="AL543" s="161">
        <f t="shared" si="252"/>
        <v>0</v>
      </c>
      <c r="AM543" s="161">
        <f t="shared" si="252"/>
        <v>0</v>
      </c>
      <c r="AN543" s="161">
        <f t="shared" si="252"/>
        <v>0</v>
      </c>
      <c r="AO543" s="161">
        <f t="shared" si="252"/>
        <v>0</v>
      </c>
      <c r="AP543" s="161">
        <f t="shared" si="252"/>
        <v>0</v>
      </c>
    </row>
    <row r="544" spans="1:42" x14ac:dyDescent="0.2">
      <c r="A544" s="4">
        <f t="shared" si="248"/>
        <v>7</v>
      </c>
      <c r="C544" s="161">
        <f t="shared" ref="C544:AP544" si="253">C407</f>
        <v>0</v>
      </c>
      <c r="D544" s="161">
        <f t="shared" si="253"/>
        <v>0</v>
      </c>
      <c r="E544" s="161">
        <f t="shared" si="253"/>
        <v>0</v>
      </c>
      <c r="F544" s="161">
        <f t="shared" si="253"/>
        <v>0</v>
      </c>
      <c r="G544" s="161">
        <f t="shared" si="253"/>
        <v>0</v>
      </c>
      <c r="H544" s="161">
        <f t="shared" si="253"/>
        <v>0</v>
      </c>
      <c r="I544" s="161">
        <f t="shared" si="253"/>
        <v>0</v>
      </c>
      <c r="J544" s="161">
        <f t="shared" si="253"/>
        <v>0</v>
      </c>
      <c r="K544" s="161">
        <f t="shared" si="253"/>
        <v>0</v>
      </c>
      <c r="L544" s="161">
        <f t="shared" si="253"/>
        <v>0</v>
      </c>
      <c r="M544" s="161">
        <f t="shared" si="253"/>
        <v>0</v>
      </c>
      <c r="N544" s="161">
        <f t="shared" si="253"/>
        <v>0</v>
      </c>
      <c r="O544" s="161">
        <f t="shared" si="253"/>
        <v>0</v>
      </c>
      <c r="P544" s="161">
        <f t="shared" si="253"/>
        <v>0</v>
      </c>
      <c r="Q544" s="161">
        <f t="shared" si="253"/>
        <v>0</v>
      </c>
      <c r="R544" s="161">
        <f t="shared" si="253"/>
        <v>0</v>
      </c>
      <c r="S544" s="161">
        <f t="shared" si="253"/>
        <v>0</v>
      </c>
      <c r="T544" s="161">
        <f t="shared" si="253"/>
        <v>0</v>
      </c>
      <c r="U544" s="161">
        <f t="shared" si="253"/>
        <v>0</v>
      </c>
      <c r="V544" s="161">
        <f t="shared" si="253"/>
        <v>0</v>
      </c>
      <c r="W544" s="161">
        <f t="shared" si="253"/>
        <v>0</v>
      </c>
      <c r="X544" s="161">
        <f t="shared" si="253"/>
        <v>0</v>
      </c>
      <c r="Y544" s="161">
        <f t="shared" si="253"/>
        <v>0</v>
      </c>
      <c r="Z544" s="161">
        <f t="shared" si="253"/>
        <v>0</v>
      </c>
      <c r="AA544" s="161">
        <f t="shared" si="253"/>
        <v>0</v>
      </c>
      <c r="AB544" s="161">
        <f t="shared" si="253"/>
        <v>0</v>
      </c>
      <c r="AC544" s="161">
        <f t="shared" si="253"/>
        <v>0</v>
      </c>
      <c r="AD544" s="161">
        <f t="shared" si="253"/>
        <v>0</v>
      </c>
      <c r="AE544" s="161">
        <f t="shared" si="253"/>
        <v>0</v>
      </c>
      <c r="AF544" s="161">
        <f t="shared" si="253"/>
        <v>0</v>
      </c>
      <c r="AG544" s="161">
        <f t="shared" si="253"/>
        <v>0</v>
      </c>
      <c r="AH544" s="161">
        <f t="shared" si="253"/>
        <v>0</v>
      </c>
      <c r="AI544" s="161">
        <f t="shared" si="253"/>
        <v>0</v>
      </c>
      <c r="AJ544" s="161">
        <f t="shared" si="253"/>
        <v>0</v>
      </c>
      <c r="AK544" s="161">
        <f t="shared" si="253"/>
        <v>0</v>
      </c>
      <c r="AL544" s="161">
        <f t="shared" si="253"/>
        <v>0</v>
      </c>
      <c r="AM544" s="161">
        <f t="shared" si="253"/>
        <v>0</v>
      </c>
      <c r="AN544" s="161">
        <f t="shared" si="253"/>
        <v>0</v>
      </c>
      <c r="AO544" s="161">
        <f t="shared" si="253"/>
        <v>0</v>
      </c>
      <c r="AP544" s="161">
        <f t="shared" si="253"/>
        <v>0</v>
      </c>
    </row>
    <row r="545" spans="1:42" x14ac:dyDescent="0.2">
      <c r="A545" s="4">
        <f t="shared" si="248"/>
        <v>8</v>
      </c>
      <c r="C545" s="161">
        <f t="shared" ref="C545:AP545" si="254">C408</f>
        <v>0</v>
      </c>
      <c r="D545" s="161">
        <f t="shared" si="254"/>
        <v>0</v>
      </c>
      <c r="E545" s="161">
        <f t="shared" si="254"/>
        <v>0</v>
      </c>
      <c r="F545" s="161">
        <f t="shared" si="254"/>
        <v>0</v>
      </c>
      <c r="G545" s="161">
        <f t="shared" si="254"/>
        <v>0</v>
      </c>
      <c r="H545" s="161">
        <f t="shared" si="254"/>
        <v>0</v>
      </c>
      <c r="I545" s="161">
        <f t="shared" si="254"/>
        <v>0</v>
      </c>
      <c r="J545" s="161">
        <f t="shared" si="254"/>
        <v>0</v>
      </c>
      <c r="K545" s="161">
        <f t="shared" si="254"/>
        <v>0</v>
      </c>
      <c r="L545" s="161">
        <f t="shared" si="254"/>
        <v>0</v>
      </c>
      <c r="M545" s="161">
        <f t="shared" si="254"/>
        <v>0</v>
      </c>
      <c r="N545" s="161">
        <f t="shared" si="254"/>
        <v>0</v>
      </c>
      <c r="O545" s="161">
        <f t="shared" si="254"/>
        <v>0</v>
      </c>
      <c r="P545" s="161">
        <f t="shared" si="254"/>
        <v>0</v>
      </c>
      <c r="Q545" s="161">
        <f t="shared" si="254"/>
        <v>0</v>
      </c>
      <c r="R545" s="161">
        <f t="shared" si="254"/>
        <v>0</v>
      </c>
      <c r="S545" s="161">
        <f t="shared" si="254"/>
        <v>0</v>
      </c>
      <c r="T545" s="161">
        <f t="shared" si="254"/>
        <v>0</v>
      </c>
      <c r="U545" s="161">
        <f t="shared" si="254"/>
        <v>0</v>
      </c>
      <c r="V545" s="161">
        <f t="shared" si="254"/>
        <v>0</v>
      </c>
      <c r="W545" s="161">
        <f t="shared" si="254"/>
        <v>0</v>
      </c>
      <c r="X545" s="161">
        <f t="shared" si="254"/>
        <v>0</v>
      </c>
      <c r="Y545" s="161">
        <f t="shared" si="254"/>
        <v>0</v>
      </c>
      <c r="Z545" s="161">
        <f t="shared" si="254"/>
        <v>0</v>
      </c>
      <c r="AA545" s="161">
        <f t="shared" si="254"/>
        <v>0</v>
      </c>
      <c r="AB545" s="161">
        <f t="shared" si="254"/>
        <v>0</v>
      </c>
      <c r="AC545" s="161">
        <f t="shared" si="254"/>
        <v>0</v>
      </c>
      <c r="AD545" s="161">
        <f t="shared" si="254"/>
        <v>0</v>
      </c>
      <c r="AE545" s="161">
        <f t="shared" si="254"/>
        <v>0</v>
      </c>
      <c r="AF545" s="161">
        <f t="shared" si="254"/>
        <v>0</v>
      </c>
      <c r="AG545" s="161">
        <f t="shared" si="254"/>
        <v>0</v>
      </c>
      <c r="AH545" s="161">
        <f t="shared" si="254"/>
        <v>0</v>
      </c>
      <c r="AI545" s="161">
        <f t="shared" si="254"/>
        <v>0</v>
      </c>
      <c r="AJ545" s="161">
        <f t="shared" si="254"/>
        <v>0</v>
      </c>
      <c r="AK545" s="161">
        <f t="shared" si="254"/>
        <v>0</v>
      </c>
      <c r="AL545" s="161">
        <f t="shared" si="254"/>
        <v>0</v>
      </c>
      <c r="AM545" s="161">
        <f t="shared" si="254"/>
        <v>0</v>
      </c>
      <c r="AN545" s="161">
        <f t="shared" si="254"/>
        <v>0</v>
      </c>
      <c r="AO545" s="161">
        <f t="shared" si="254"/>
        <v>0</v>
      </c>
      <c r="AP545" s="161">
        <f t="shared" si="254"/>
        <v>0</v>
      </c>
    </row>
    <row r="546" spans="1:42" x14ac:dyDescent="0.2">
      <c r="A546" s="4">
        <f>A545+1</f>
        <v>9</v>
      </c>
      <c r="C546" s="161">
        <f t="shared" ref="C546:AP546" si="255">C409</f>
        <v>0</v>
      </c>
      <c r="D546" s="161">
        <f t="shared" si="255"/>
        <v>0</v>
      </c>
      <c r="E546" s="161">
        <f t="shared" si="255"/>
        <v>0</v>
      </c>
      <c r="F546" s="161">
        <f t="shared" si="255"/>
        <v>0</v>
      </c>
      <c r="G546" s="161">
        <f t="shared" si="255"/>
        <v>0</v>
      </c>
      <c r="H546" s="161">
        <f t="shared" si="255"/>
        <v>0</v>
      </c>
      <c r="I546" s="161">
        <f t="shared" si="255"/>
        <v>0</v>
      </c>
      <c r="J546" s="161">
        <f t="shared" si="255"/>
        <v>0</v>
      </c>
      <c r="K546" s="161">
        <f t="shared" si="255"/>
        <v>0</v>
      </c>
      <c r="L546" s="161">
        <f t="shared" si="255"/>
        <v>0</v>
      </c>
      <c r="M546" s="161">
        <f t="shared" si="255"/>
        <v>0</v>
      </c>
      <c r="N546" s="161">
        <f t="shared" si="255"/>
        <v>0</v>
      </c>
      <c r="O546" s="161">
        <f t="shared" si="255"/>
        <v>0</v>
      </c>
      <c r="P546" s="161">
        <f t="shared" si="255"/>
        <v>0</v>
      </c>
      <c r="Q546" s="161">
        <f t="shared" si="255"/>
        <v>0</v>
      </c>
      <c r="R546" s="161">
        <f t="shared" si="255"/>
        <v>0</v>
      </c>
      <c r="S546" s="161">
        <f t="shared" si="255"/>
        <v>0</v>
      </c>
      <c r="T546" s="161">
        <f t="shared" si="255"/>
        <v>0</v>
      </c>
      <c r="U546" s="161">
        <f t="shared" si="255"/>
        <v>0</v>
      </c>
      <c r="V546" s="161">
        <f t="shared" si="255"/>
        <v>0</v>
      </c>
      <c r="W546" s="161">
        <f t="shared" si="255"/>
        <v>0</v>
      </c>
      <c r="X546" s="161">
        <f t="shared" si="255"/>
        <v>0</v>
      </c>
      <c r="Y546" s="161">
        <f t="shared" si="255"/>
        <v>0</v>
      </c>
      <c r="Z546" s="161">
        <f t="shared" si="255"/>
        <v>0</v>
      </c>
      <c r="AA546" s="161">
        <f t="shared" si="255"/>
        <v>0</v>
      </c>
      <c r="AB546" s="161">
        <f t="shared" si="255"/>
        <v>0</v>
      </c>
      <c r="AC546" s="161">
        <f t="shared" si="255"/>
        <v>0</v>
      </c>
      <c r="AD546" s="161">
        <f t="shared" si="255"/>
        <v>0</v>
      </c>
      <c r="AE546" s="161">
        <f t="shared" si="255"/>
        <v>0</v>
      </c>
      <c r="AF546" s="161">
        <f t="shared" si="255"/>
        <v>0</v>
      </c>
      <c r="AG546" s="161">
        <f t="shared" si="255"/>
        <v>0</v>
      </c>
      <c r="AH546" s="161">
        <f t="shared" si="255"/>
        <v>0</v>
      </c>
      <c r="AI546" s="161">
        <f t="shared" si="255"/>
        <v>0</v>
      </c>
      <c r="AJ546" s="161">
        <f t="shared" si="255"/>
        <v>0</v>
      </c>
      <c r="AK546" s="161">
        <f t="shared" si="255"/>
        <v>0</v>
      </c>
      <c r="AL546" s="161">
        <f t="shared" si="255"/>
        <v>0</v>
      </c>
      <c r="AM546" s="161">
        <f t="shared" si="255"/>
        <v>0</v>
      </c>
      <c r="AN546" s="161">
        <f t="shared" si="255"/>
        <v>0</v>
      </c>
      <c r="AO546" s="161">
        <f t="shared" si="255"/>
        <v>0</v>
      </c>
      <c r="AP546" s="161">
        <f t="shared" si="255"/>
        <v>0</v>
      </c>
    </row>
    <row r="547" spans="1:42" x14ac:dyDescent="0.2">
      <c r="A547" s="4">
        <f t="shared" ref="A547" si="256">A546+1</f>
        <v>10</v>
      </c>
      <c r="C547" s="161">
        <f t="shared" ref="C547:AP547" si="257">C410</f>
        <v>0</v>
      </c>
      <c r="D547" s="161">
        <f t="shared" si="257"/>
        <v>0</v>
      </c>
      <c r="E547" s="161">
        <f t="shared" si="257"/>
        <v>0</v>
      </c>
      <c r="F547" s="161">
        <f t="shared" si="257"/>
        <v>0</v>
      </c>
      <c r="G547" s="161">
        <f t="shared" si="257"/>
        <v>0</v>
      </c>
      <c r="H547" s="161">
        <f t="shared" si="257"/>
        <v>0</v>
      </c>
      <c r="I547" s="161">
        <f t="shared" si="257"/>
        <v>0</v>
      </c>
      <c r="J547" s="161">
        <f t="shared" si="257"/>
        <v>0</v>
      </c>
      <c r="K547" s="161">
        <f t="shared" si="257"/>
        <v>0</v>
      </c>
      <c r="L547" s="161">
        <f t="shared" si="257"/>
        <v>0</v>
      </c>
      <c r="M547" s="161">
        <f t="shared" si="257"/>
        <v>0</v>
      </c>
      <c r="N547" s="161">
        <f t="shared" si="257"/>
        <v>0</v>
      </c>
      <c r="O547" s="161">
        <f t="shared" si="257"/>
        <v>0</v>
      </c>
      <c r="P547" s="161">
        <f t="shared" si="257"/>
        <v>0</v>
      </c>
      <c r="Q547" s="161">
        <f t="shared" si="257"/>
        <v>0</v>
      </c>
      <c r="R547" s="161">
        <f t="shared" si="257"/>
        <v>0</v>
      </c>
      <c r="S547" s="161">
        <f t="shared" si="257"/>
        <v>0</v>
      </c>
      <c r="T547" s="161">
        <f t="shared" si="257"/>
        <v>0</v>
      </c>
      <c r="U547" s="161">
        <f t="shared" si="257"/>
        <v>0</v>
      </c>
      <c r="V547" s="161">
        <f t="shared" si="257"/>
        <v>0</v>
      </c>
      <c r="W547" s="161">
        <f t="shared" si="257"/>
        <v>0</v>
      </c>
      <c r="X547" s="161">
        <f t="shared" si="257"/>
        <v>0</v>
      </c>
      <c r="Y547" s="161">
        <f t="shared" si="257"/>
        <v>0</v>
      </c>
      <c r="Z547" s="161">
        <f t="shared" si="257"/>
        <v>0</v>
      </c>
      <c r="AA547" s="161">
        <f t="shared" si="257"/>
        <v>0</v>
      </c>
      <c r="AB547" s="161">
        <f t="shared" si="257"/>
        <v>0</v>
      </c>
      <c r="AC547" s="161">
        <f t="shared" si="257"/>
        <v>0</v>
      </c>
      <c r="AD547" s="161">
        <f t="shared" si="257"/>
        <v>0</v>
      </c>
      <c r="AE547" s="161">
        <f t="shared" si="257"/>
        <v>0</v>
      </c>
      <c r="AF547" s="161">
        <f t="shared" si="257"/>
        <v>0</v>
      </c>
      <c r="AG547" s="161">
        <f t="shared" si="257"/>
        <v>0</v>
      </c>
      <c r="AH547" s="161">
        <f t="shared" si="257"/>
        <v>0</v>
      </c>
      <c r="AI547" s="161">
        <f t="shared" si="257"/>
        <v>0</v>
      </c>
      <c r="AJ547" s="161">
        <f t="shared" si="257"/>
        <v>0</v>
      </c>
      <c r="AK547" s="161">
        <f t="shared" si="257"/>
        <v>0</v>
      </c>
      <c r="AL547" s="161">
        <f t="shared" si="257"/>
        <v>0</v>
      </c>
      <c r="AM547" s="161">
        <f t="shared" si="257"/>
        <v>0</v>
      </c>
      <c r="AN547" s="161">
        <f t="shared" si="257"/>
        <v>0</v>
      </c>
      <c r="AO547" s="161">
        <f t="shared" si="257"/>
        <v>0</v>
      </c>
      <c r="AP547" s="161">
        <f t="shared" si="257"/>
        <v>0</v>
      </c>
    </row>
    <row r="548" spans="1:42" x14ac:dyDescent="0.2">
      <c r="A548" s="21"/>
      <c r="C548" s="161"/>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5"/>
    </row>
    <row r="549" spans="1:42" x14ac:dyDescent="0.2">
      <c r="A549" s="21" t="s">
        <v>80</v>
      </c>
      <c r="C549" s="161"/>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5"/>
    </row>
    <row r="550" spans="1:42" x14ac:dyDescent="0.2">
      <c r="A550" s="4">
        <v>1</v>
      </c>
      <c r="B550" s="152">
        <f t="shared" ref="B550:B559" si="258">SUM(C550:AP550)</f>
        <v>0</v>
      </c>
      <c r="C550" s="161">
        <f t="shared" ref="C550:AP550" si="259">LOOKUP(C538,$B$507:$AP$507,$B$508:$AP$508)*$B743/100</f>
        <v>0</v>
      </c>
      <c r="D550" s="161">
        <f t="shared" si="259"/>
        <v>0</v>
      </c>
      <c r="E550" s="161">
        <f t="shared" si="259"/>
        <v>0</v>
      </c>
      <c r="F550" s="161">
        <f t="shared" si="259"/>
        <v>0</v>
      </c>
      <c r="G550" s="161">
        <f t="shared" si="259"/>
        <v>0</v>
      </c>
      <c r="H550" s="161">
        <f t="shared" si="259"/>
        <v>0</v>
      </c>
      <c r="I550" s="161">
        <f t="shared" si="259"/>
        <v>0</v>
      </c>
      <c r="J550" s="161">
        <f t="shared" si="259"/>
        <v>0</v>
      </c>
      <c r="K550" s="161">
        <f t="shared" si="259"/>
        <v>0</v>
      </c>
      <c r="L550" s="161">
        <f t="shared" si="259"/>
        <v>0</v>
      </c>
      <c r="M550" s="161">
        <f t="shared" si="259"/>
        <v>0</v>
      </c>
      <c r="N550" s="161">
        <f t="shared" si="259"/>
        <v>0</v>
      </c>
      <c r="O550" s="161">
        <f t="shared" si="259"/>
        <v>0</v>
      </c>
      <c r="P550" s="161">
        <f t="shared" si="259"/>
        <v>0</v>
      </c>
      <c r="Q550" s="161">
        <f t="shared" si="259"/>
        <v>0</v>
      </c>
      <c r="R550" s="161">
        <f t="shared" si="259"/>
        <v>0</v>
      </c>
      <c r="S550" s="161">
        <f t="shared" si="259"/>
        <v>0</v>
      </c>
      <c r="T550" s="161">
        <f t="shared" si="259"/>
        <v>0</v>
      </c>
      <c r="U550" s="161">
        <f t="shared" si="259"/>
        <v>0</v>
      </c>
      <c r="V550" s="161">
        <f t="shared" si="259"/>
        <v>0</v>
      </c>
      <c r="W550" s="161">
        <f t="shared" si="259"/>
        <v>0</v>
      </c>
      <c r="X550" s="161">
        <f t="shared" si="259"/>
        <v>0</v>
      </c>
      <c r="Y550" s="161">
        <f t="shared" si="259"/>
        <v>0</v>
      </c>
      <c r="Z550" s="161">
        <f t="shared" si="259"/>
        <v>0</v>
      </c>
      <c r="AA550" s="161">
        <f t="shared" si="259"/>
        <v>0</v>
      </c>
      <c r="AB550" s="161">
        <f t="shared" si="259"/>
        <v>0</v>
      </c>
      <c r="AC550" s="161">
        <f t="shared" si="259"/>
        <v>0</v>
      </c>
      <c r="AD550" s="161">
        <f t="shared" si="259"/>
        <v>0</v>
      </c>
      <c r="AE550" s="161">
        <f t="shared" si="259"/>
        <v>0</v>
      </c>
      <c r="AF550" s="161">
        <f t="shared" si="259"/>
        <v>0</v>
      </c>
      <c r="AG550" s="161">
        <f t="shared" si="259"/>
        <v>0</v>
      </c>
      <c r="AH550" s="161">
        <f t="shared" si="259"/>
        <v>0</v>
      </c>
      <c r="AI550" s="161">
        <f t="shared" si="259"/>
        <v>0</v>
      </c>
      <c r="AJ550" s="161">
        <f t="shared" si="259"/>
        <v>0</v>
      </c>
      <c r="AK550" s="161">
        <f t="shared" si="259"/>
        <v>0</v>
      </c>
      <c r="AL550" s="161">
        <f t="shared" si="259"/>
        <v>0</v>
      </c>
      <c r="AM550" s="161">
        <f t="shared" si="259"/>
        <v>0</v>
      </c>
      <c r="AN550" s="161">
        <f t="shared" si="259"/>
        <v>0</v>
      </c>
      <c r="AO550" s="161">
        <f t="shared" si="259"/>
        <v>0</v>
      </c>
      <c r="AP550" s="161">
        <f t="shared" si="259"/>
        <v>0</v>
      </c>
    </row>
    <row r="551" spans="1:42" x14ac:dyDescent="0.2">
      <c r="A551" s="4">
        <f>A550+1</f>
        <v>2</v>
      </c>
      <c r="B551" s="152">
        <f t="shared" si="258"/>
        <v>0</v>
      </c>
      <c r="C551" s="161">
        <f t="shared" ref="C551:AP551" si="260">LOOKUP(C539,$B$507:$AP$507,$B$508:$AP$508)*$B744/100</f>
        <v>0</v>
      </c>
      <c r="D551" s="161">
        <f t="shared" si="260"/>
        <v>0</v>
      </c>
      <c r="E551" s="161">
        <f t="shared" si="260"/>
        <v>0</v>
      </c>
      <c r="F551" s="161">
        <f t="shared" si="260"/>
        <v>0</v>
      </c>
      <c r="G551" s="161">
        <f t="shared" si="260"/>
        <v>0</v>
      </c>
      <c r="H551" s="161">
        <f t="shared" si="260"/>
        <v>0</v>
      </c>
      <c r="I551" s="161">
        <f t="shared" si="260"/>
        <v>0</v>
      </c>
      <c r="J551" s="161">
        <f t="shared" si="260"/>
        <v>0</v>
      </c>
      <c r="K551" s="161">
        <f t="shared" si="260"/>
        <v>0</v>
      </c>
      <c r="L551" s="161">
        <f t="shared" si="260"/>
        <v>0</v>
      </c>
      <c r="M551" s="161">
        <f t="shared" si="260"/>
        <v>0</v>
      </c>
      <c r="N551" s="161">
        <f t="shared" si="260"/>
        <v>0</v>
      </c>
      <c r="O551" s="161">
        <f t="shared" si="260"/>
        <v>0</v>
      </c>
      <c r="P551" s="161">
        <f t="shared" si="260"/>
        <v>0</v>
      </c>
      <c r="Q551" s="161">
        <f t="shared" si="260"/>
        <v>0</v>
      </c>
      <c r="R551" s="161">
        <f t="shared" si="260"/>
        <v>0</v>
      </c>
      <c r="S551" s="161">
        <f t="shared" si="260"/>
        <v>0</v>
      </c>
      <c r="T551" s="161">
        <f t="shared" si="260"/>
        <v>0</v>
      </c>
      <c r="U551" s="161">
        <f t="shared" si="260"/>
        <v>0</v>
      </c>
      <c r="V551" s="161">
        <f t="shared" si="260"/>
        <v>0</v>
      </c>
      <c r="W551" s="161">
        <f t="shared" si="260"/>
        <v>0</v>
      </c>
      <c r="X551" s="161">
        <f t="shared" si="260"/>
        <v>0</v>
      </c>
      <c r="Y551" s="161">
        <f t="shared" si="260"/>
        <v>0</v>
      </c>
      <c r="Z551" s="161">
        <f t="shared" si="260"/>
        <v>0</v>
      </c>
      <c r="AA551" s="161">
        <f t="shared" si="260"/>
        <v>0</v>
      </c>
      <c r="AB551" s="161">
        <f t="shared" si="260"/>
        <v>0</v>
      </c>
      <c r="AC551" s="161">
        <f t="shared" si="260"/>
        <v>0</v>
      </c>
      <c r="AD551" s="161">
        <f t="shared" si="260"/>
        <v>0</v>
      </c>
      <c r="AE551" s="161">
        <f t="shared" si="260"/>
        <v>0</v>
      </c>
      <c r="AF551" s="161">
        <f t="shared" si="260"/>
        <v>0</v>
      </c>
      <c r="AG551" s="161">
        <f t="shared" si="260"/>
        <v>0</v>
      </c>
      <c r="AH551" s="161">
        <f t="shared" si="260"/>
        <v>0</v>
      </c>
      <c r="AI551" s="161">
        <f t="shared" si="260"/>
        <v>0</v>
      </c>
      <c r="AJ551" s="161">
        <f t="shared" si="260"/>
        <v>0</v>
      </c>
      <c r="AK551" s="161">
        <f t="shared" si="260"/>
        <v>0</v>
      </c>
      <c r="AL551" s="161">
        <f t="shared" si="260"/>
        <v>0</v>
      </c>
      <c r="AM551" s="161">
        <f t="shared" si="260"/>
        <v>0</v>
      </c>
      <c r="AN551" s="161">
        <f t="shared" si="260"/>
        <v>0</v>
      </c>
      <c r="AO551" s="161">
        <f t="shared" si="260"/>
        <v>0</v>
      </c>
      <c r="AP551" s="161">
        <f t="shared" si="260"/>
        <v>0</v>
      </c>
    </row>
    <row r="552" spans="1:42" x14ac:dyDescent="0.2">
      <c r="A552" s="4">
        <f t="shared" ref="A552:A557" si="261">A551+1</f>
        <v>3</v>
      </c>
      <c r="B552" s="152">
        <f t="shared" si="258"/>
        <v>0</v>
      </c>
      <c r="C552" s="161">
        <f t="shared" ref="C552:AP552" si="262">LOOKUP(C540,$B$507:$AP$507,$B$508:$AP$508)*$B745/100</f>
        <v>0</v>
      </c>
      <c r="D552" s="161">
        <f t="shared" si="262"/>
        <v>0</v>
      </c>
      <c r="E552" s="161">
        <f t="shared" si="262"/>
        <v>0</v>
      </c>
      <c r="F552" s="161">
        <f t="shared" si="262"/>
        <v>0</v>
      </c>
      <c r="G552" s="161">
        <f t="shared" si="262"/>
        <v>0</v>
      </c>
      <c r="H552" s="161">
        <f t="shared" si="262"/>
        <v>0</v>
      </c>
      <c r="I552" s="161">
        <f t="shared" si="262"/>
        <v>0</v>
      </c>
      <c r="J552" s="161">
        <f t="shared" si="262"/>
        <v>0</v>
      </c>
      <c r="K552" s="161">
        <f t="shared" si="262"/>
        <v>0</v>
      </c>
      <c r="L552" s="161">
        <f t="shared" si="262"/>
        <v>0</v>
      </c>
      <c r="M552" s="161">
        <f t="shared" si="262"/>
        <v>0</v>
      </c>
      <c r="N552" s="161">
        <f t="shared" si="262"/>
        <v>0</v>
      </c>
      <c r="O552" s="161">
        <f t="shared" si="262"/>
        <v>0</v>
      </c>
      <c r="P552" s="161">
        <f t="shared" si="262"/>
        <v>0</v>
      </c>
      <c r="Q552" s="161">
        <f t="shared" si="262"/>
        <v>0</v>
      </c>
      <c r="R552" s="161">
        <f t="shared" si="262"/>
        <v>0</v>
      </c>
      <c r="S552" s="161">
        <f t="shared" si="262"/>
        <v>0</v>
      </c>
      <c r="T552" s="161">
        <f t="shared" si="262"/>
        <v>0</v>
      </c>
      <c r="U552" s="161">
        <f t="shared" si="262"/>
        <v>0</v>
      </c>
      <c r="V552" s="161">
        <f t="shared" si="262"/>
        <v>0</v>
      </c>
      <c r="W552" s="161">
        <f t="shared" si="262"/>
        <v>0</v>
      </c>
      <c r="X552" s="161">
        <f t="shared" si="262"/>
        <v>0</v>
      </c>
      <c r="Y552" s="161">
        <f t="shared" si="262"/>
        <v>0</v>
      </c>
      <c r="Z552" s="161">
        <f t="shared" si="262"/>
        <v>0</v>
      </c>
      <c r="AA552" s="161">
        <f t="shared" si="262"/>
        <v>0</v>
      </c>
      <c r="AB552" s="161">
        <f t="shared" si="262"/>
        <v>0</v>
      </c>
      <c r="AC552" s="161">
        <f t="shared" si="262"/>
        <v>0</v>
      </c>
      <c r="AD552" s="161">
        <f t="shared" si="262"/>
        <v>0</v>
      </c>
      <c r="AE552" s="161">
        <f t="shared" si="262"/>
        <v>0</v>
      </c>
      <c r="AF552" s="161">
        <f t="shared" si="262"/>
        <v>0</v>
      </c>
      <c r="AG552" s="161">
        <f t="shared" si="262"/>
        <v>0</v>
      </c>
      <c r="AH552" s="161">
        <f t="shared" si="262"/>
        <v>0</v>
      </c>
      <c r="AI552" s="161">
        <f t="shared" si="262"/>
        <v>0</v>
      </c>
      <c r="AJ552" s="161">
        <f t="shared" si="262"/>
        <v>0</v>
      </c>
      <c r="AK552" s="161">
        <f t="shared" si="262"/>
        <v>0</v>
      </c>
      <c r="AL552" s="161">
        <f t="shared" si="262"/>
        <v>0</v>
      </c>
      <c r="AM552" s="161">
        <f t="shared" si="262"/>
        <v>0</v>
      </c>
      <c r="AN552" s="161">
        <f t="shared" si="262"/>
        <v>0</v>
      </c>
      <c r="AO552" s="161">
        <f t="shared" si="262"/>
        <v>0</v>
      </c>
      <c r="AP552" s="161">
        <f t="shared" si="262"/>
        <v>0</v>
      </c>
    </row>
    <row r="553" spans="1:42" x14ac:dyDescent="0.2">
      <c r="A553" s="4">
        <f t="shared" si="261"/>
        <v>4</v>
      </c>
      <c r="B553" s="152">
        <f t="shared" si="258"/>
        <v>0</v>
      </c>
      <c r="C553" s="161">
        <f t="shared" ref="C553:AP553" si="263">LOOKUP(C541,$B$507:$AP$507,$B$508:$AP$508)*$B746/100</f>
        <v>0</v>
      </c>
      <c r="D553" s="161">
        <f t="shared" si="263"/>
        <v>0</v>
      </c>
      <c r="E553" s="161">
        <f t="shared" si="263"/>
        <v>0</v>
      </c>
      <c r="F553" s="161">
        <f t="shared" si="263"/>
        <v>0</v>
      </c>
      <c r="G553" s="161">
        <f t="shared" si="263"/>
        <v>0</v>
      </c>
      <c r="H553" s="161">
        <f t="shared" si="263"/>
        <v>0</v>
      </c>
      <c r="I553" s="161">
        <f t="shared" si="263"/>
        <v>0</v>
      </c>
      <c r="J553" s="161">
        <f t="shared" si="263"/>
        <v>0</v>
      </c>
      <c r="K553" s="161">
        <f t="shared" si="263"/>
        <v>0</v>
      </c>
      <c r="L553" s="161">
        <f t="shared" si="263"/>
        <v>0</v>
      </c>
      <c r="M553" s="161">
        <f t="shared" si="263"/>
        <v>0</v>
      </c>
      <c r="N553" s="161">
        <f t="shared" si="263"/>
        <v>0</v>
      </c>
      <c r="O553" s="161">
        <f t="shared" si="263"/>
        <v>0</v>
      </c>
      <c r="P553" s="161">
        <f t="shared" si="263"/>
        <v>0</v>
      </c>
      <c r="Q553" s="161">
        <f t="shared" si="263"/>
        <v>0</v>
      </c>
      <c r="R553" s="161">
        <f t="shared" si="263"/>
        <v>0</v>
      </c>
      <c r="S553" s="161">
        <f t="shared" si="263"/>
        <v>0</v>
      </c>
      <c r="T553" s="161">
        <f t="shared" si="263"/>
        <v>0</v>
      </c>
      <c r="U553" s="161">
        <f t="shared" si="263"/>
        <v>0</v>
      </c>
      <c r="V553" s="161">
        <f t="shared" si="263"/>
        <v>0</v>
      </c>
      <c r="W553" s="161">
        <f t="shared" si="263"/>
        <v>0</v>
      </c>
      <c r="X553" s="161">
        <f t="shared" si="263"/>
        <v>0</v>
      </c>
      <c r="Y553" s="161">
        <f t="shared" si="263"/>
        <v>0</v>
      </c>
      <c r="Z553" s="161">
        <f t="shared" si="263"/>
        <v>0</v>
      </c>
      <c r="AA553" s="161">
        <f t="shared" si="263"/>
        <v>0</v>
      </c>
      <c r="AB553" s="161">
        <f t="shared" si="263"/>
        <v>0</v>
      </c>
      <c r="AC553" s="161">
        <f t="shared" si="263"/>
        <v>0</v>
      </c>
      <c r="AD553" s="161">
        <f t="shared" si="263"/>
        <v>0</v>
      </c>
      <c r="AE553" s="161">
        <f t="shared" si="263"/>
        <v>0</v>
      </c>
      <c r="AF553" s="161">
        <f t="shared" si="263"/>
        <v>0</v>
      </c>
      <c r="AG553" s="161">
        <f t="shared" si="263"/>
        <v>0</v>
      </c>
      <c r="AH553" s="161">
        <f t="shared" si="263"/>
        <v>0</v>
      </c>
      <c r="AI553" s="161">
        <f t="shared" si="263"/>
        <v>0</v>
      </c>
      <c r="AJ553" s="161">
        <f t="shared" si="263"/>
        <v>0</v>
      </c>
      <c r="AK553" s="161">
        <f t="shared" si="263"/>
        <v>0</v>
      </c>
      <c r="AL553" s="161">
        <f t="shared" si="263"/>
        <v>0</v>
      </c>
      <c r="AM553" s="161">
        <f t="shared" si="263"/>
        <v>0</v>
      </c>
      <c r="AN553" s="161">
        <f t="shared" si="263"/>
        <v>0</v>
      </c>
      <c r="AO553" s="161">
        <f t="shared" si="263"/>
        <v>0</v>
      </c>
      <c r="AP553" s="161">
        <f t="shared" si="263"/>
        <v>0</v>
      </c>
    </row>
    <row r="554" spans="1:42" x14ac:dyDescent="0.2">
      <c r="A554" s="4">
        <f t="shared" si="261"/>
        <v>5</v>
      </c>
      <c r="B554" s="152">
        <f t="shared" si="258"/>
        <v>0</v>
      </c>
      <c r="C554" s="161">
        <f t="shared" ref="C554:AP554" si="264">LOOKUP(C542,$B$507:$AP$507,$B$508:$AP$508)*$B747/100</f>
        <v>0</v>
      </c>
      <c r="D554" s="161">
        <f t="shared" si="264"/>
        <v>0</v>
      </c>
      <c r="E554" s="161">
        <f t="shared" si="264"/>
        <v>0</v>
      </c>
      <c r="F554" s="161">
        <f t="shared" si="264"/>
        <v>0</v>
      </c>
      <c r="G554" s="161">
        <f t="shared" si="264"/>
        <v>0</v>
      </c>
      <c r="H554" s="161">
        <f t="shared" si="264"/>
        <v>0</v>
      </c>
      <c r="I554" s="161">
        <f t="shared" si="264"/>
        <v>0</v>
      </c>
      <c r="J554" s="161">
        <f t="shared" si="264"/>
        <v>0</v>
      </c>
      <c r="K554" s="161">
        <f t="shared" si="264"/>
        <v>0</v>
      </c>
      <c r="L554" s="161">
        <f t="shared" si="264"/>
        <v>0</v>
      </c>
      <c r="M554" s="161">
        <f t="shared" si="264"/>
        <v>0</v>
      </c>
      <c r="N554" s="161">
        <f t="shared" si="264"/>
        <v>0</v>
      </c>
      <c r="O554" s="161">
        <f t="shared" si="264"/>
        <v>0</v>
      </c>
      <c r="P554" s="161">
        <f t="shared" si="264"/>
        <v>0</v>
      </c>
      <c r="Q554" s="161">
        <f t="shared" si="264"/>
        <v>0</v>
      </c>
      <c r="R554" s="161">
        <f t="shared" si="264"/>
        <v>0</v>
      </c>
      <c r="S554" s="161">
        <f t="shared" si="264"/>
        <v>0</v>
      </c>
      <c r="T554" s="161">
        <f t="shared" si="264"/>
        <v>0</v>
      </c>
      <c r="U554" s="161">
        <f t="shared" si="264"/>
        <v>0</v>
      </c>
      <c r="V554" s="161">
        <f t="shared" si="264"/>
        <v>0</v>
      </c>
      <c r="W554" s="161">
        <f t="shared" si="264"/>
        <v>0</v>
      </c>
      <c r="X554" s="161">
        <f t="shared" si="264"/>
        <v>0</v>
      </c>
      <c r="Y554" s="161">
        <f t="shared" si="264"/>
        <v>0</v>
      </c>
      <c r="Z554" s="161">
        <f t="shared" si="264"/>
        <v>0</v>
      </c>
      <c r="AA554" s="161">
        <f t="shared" si="264"/>
        <v>0</v>
      </c>
      <c r="AB554" s="161">
        <f t="shared" si="264"/>
        <v>0</v>
      </c>
      <c r="AC554" s="161">
        <f t="shared" si="264"/>
        <v>0</v>
      </c>
      <c r="AD554" s="161">
        <f t="shared" si="264"/>
        <v>0</v>
      </c>
      <c r="AE554" s="161">
        <f t="shared" si="264"/>
        <v>0</v>
      </c>
      <c r="AF554" s="161">
        <f t="shared" si="264"/>
        <v>0</v>
      </c>
      <c r="AG554" s="161">
        <f t="shared" si="264"/>
        <v>0</v>
      </c>
      <c r="AH554" s="161">
        <f t="shared" si="264"/>
        <v>0</v>
      </c>
      <c r="AI554" s="161">
        <f t="shared" si="264"/>
        <v>0</v>
      </c>
      <c r="AJ554" s="161">
        <f t="shared" si="264"/>
        <v>0</v>
      </c>
      <c r="AK554" s="161">
        <f t="shared" si="264"/>
        <v>0</v>
      </c>
      <c r="AL554" s="161">
        <f t="shared" si="264"/>
        <v>0</v>
      </c>
      <c r="AM554" s="161">
        <f t="shared" si="264"/>
        <v>0</v>
      </c>
      <c r="AN554" s="161">
        <f t="shared" si="264"/>
        <v>0</v>
      </c>
      <c r="AO554" s="161">
        <f t="shared" si="264"/>
        <v>0</v>
      </c>
      <c r="AP554" s="161">
        <f t="shared" si="264"/>
        <v>0</v>
      </c>
    </row>
    <row r="555" spans="1:42" x14ac:dyDescent="0.2">
      <c r="A555" s="4">
        <f t="shared" si="261"/>
        <v>6</v>
      </c>
      <c r="B555" s="152">
        <f t="shared" si="258"/>
        <v>0</v>
      </c>
      <c r="C555" s="161">
        <f t="shared" ref="C555:AP555" si="265">LOOKUP(C543,$B$507:$AP$507,$B$508:$AP$508)*$B748/100</f>
        <v>0</v>
      </c>
      <c r="D555" s="161">
        <f t="shared" si="265"/>
        <v>0</v>
      </c>
      <c r="E555" s="161">
        <f t="shared" si="265"/>
        <v>0</v>
      </c>
      <c r="F555" s="161">
        <f t="shared" si="265"/>
        <v>0</v>
      </c>
      <c r="G555" s="161">
        <f t="shared" si="265"/>
        <v>0</v>
      </c>
      <c r="H555" s="161">
        <f t="shared" si="265"/>
        <v>0</v>
      </c>
      <c r="I555" s="161">
        <f t="shared" si="265"/>
        <v>0</v>
      </c>
      <c r="J555" s="161">
        <f t="shared" si="265"/>
        <v>0</v>
      </c>
      <c r="K555" s="161">
        <f t="shared" si="265"/>
        <v>0</v>
      </c>
      <c r="L555" s="161">
        <f t="shared" si="265"/>
        <v>0</v>
      </c>
      <c r="M555" s="161">
        <f t="shared" si="265"/>
        <v>0</v>
      </c>
      <c r="N555" s="161">
        <f t="shared" si="265"/>
        <v>0</v>
      </c>
      <c r="O555" s="161">
        <f t="shared" si="265"/>
        <v>0</v>
      </c>
      <c r="P555" s="161">
        <f t="shared" si="265"/>
        <v>0</v>
      </c>
      <c r="Q555" s="161">
        <f t="shared" si="265"/>
        <v>0</v>
      </c>
      <c r="R555" s="161">
        <f t="shared" si="265"/>
        <v>0</v>
      </c>
      <c r="S555" s="161">
        <f t="shared" si="265"/>
        <v>0</v>
      </c>
      <c r="T555" s="161">
        <f t="shared" si="265"/>
        <v>0</v>
      </c>
      <c r="U555" s="161">
        <f t="shared" si="265"/>
        <v>0</v>
      </c>
      <c r="V555" s="161">
        <f t="shared" si="265"/>
        <v>0</v>
      </c>
      <c r="W555" s="161">
        <f t="shared" si="265"/>
        <v>0</v>
      </c>
      <c r="X555" s="161">
        <f t="shared" si="265"/>
        <v>0</v>
      </c>
      <c r="Y555" s="161">
        <f t="shared" si="265"/>
        <v>0</v>
      </c>
      <c r="Z555" s="161">
        <f t="shared" si="265"/>
        <v>0</v>
      </c>
      <c r="AA555" s="161">
        <f t="shared" si="265"/>
        <v>0</v>
      </c>
      <c r="AB555" s="161">
        <f t="shared" si="265"/>
        <v>0</v>
      </c>
      <c r="AC555" s="161">
        <f t="shared" si="265"/>
        <v>0</v>
      </c>
      <c r="AD555" s="161">
        <f t="shared" si="265"/>
        <v>0</v>
      </c>
      <c r="AE555" s="161">
        <f t="shared" si="265"/>
        <v>0</v>
      </c>
      <c r="AF555" s="161">
        <f t="shared" si="265"/>
        <v>0</v>
      </c>
      <c r="AG555" s="161">
        <f t="shared" si="265"/>
        <v>0</v>
      </c>
      <c r="AH555" s="161">
        <f t="shared" si="265"/>
        <v>0</v>
      </c>
      <c r="AI555" s="161">
        <f t="shared" si="265"/>
        <v>0</v>
      </c>
      <c r="AJ555" s="161">
        <f t="shared" si="265"/>
        <v>0</v>
      </c>
      <c r="AK555" s="161">
        <f t="shared" si="265"/>
        <v>0</v>
      </c>
      <c r="AL555" s="161">
        <f t="shared" si="265"/>
        <v>0</v>
      </c>
      <c r="AM555" s="161">
        <f t="shared" si="265"/>
        <v>0</v>
      </c>
      <c r="AN555" s="161">
        <f t="shared" si="265"/>
        <v>0</v>
      </c>
      <c r="AO555" s="161">
        <f t="shared" si="265"/>
        <v>0</v>
      </c>
      <c r="AP555" s="161">
        <f t="shared" si="265"/>
        <v>0</v>
      </c>
    </row>
    <row r="556" spans="1:42" x14ac:dyDescent="0.2">
      <c r="A556" s="4">
        <f t="shared" si="261"/>
        <v>7</v>
      </c>
      <c r="B556" s="152">
        <f t="shared" si="258"/>
        <v>0</v>
      </c>
      <c r="C556" s="161">
        <f t="shared" ref="C556:AP556" si="266">LOOKUP(C544,$B$507:$AP$507,$B$508:$AP$508)*$B749/100</f>
        <v>0</v>
      </c>
      <c r="D556" s="161">
        <f t="shared" si="266"/>
        <v>0</v>
      </c>
      <c r="E556" s="161">
        <f t="shared" si="266"/>
        <v>0</v>
      </c>
      <c r="F556" s="161">
        <f t="shared" si="266"/>
        <v>0</v>
      </c>
      <c r="G556" s="161">
        <f t="shared" si="266"/>
        <v>0</v>
      </c>
      <c r="H556" s="161">
        <f t="shared" si="266"/>
        <v>0</v>
      </c>
      <c r="I556" s="161">
        <f t="shared" si="266"/>
        <v>0</v>
      </c>
      <c r="J556" s="161">
        <f t="shared" si="266"/>
        <v>0</v>
      </c>
      <c r="K556" s="161">
        <f t="shared" si="266"/>
        <v>0</v>
      </c>
      <c r="L556" s="161">
        <f t="shared" si="266"/>
        <v>0</v>
      </c>
      <c r="M556" s="161">
        <f t="shared" si="266"/>
        <v>0</v>
      </c>
      <c r="N556" s="161">
        <f t="shared" si="266"/>
        <v>0</v>
      </c>
      <c r="O556" s="161">
        <f t="shared" si="266"/>
        <v>0</v>
      </c>
      <c r="P556" s="161">
        <f t="shared" si="266"/>
        <v>0</v>
      </c>
      <c r="Q556" s="161">
        <f t="shared" si="266"/>
        <v>0</v>
      </c>
      <c r="R556" s="161">
        <f t="shared" si="266"/>
        <v>0</v>
      </c>
      <c r="S556" s="161">
        <f t="shared" si="266"/>
        <v>0</v>
      </c>
      <c r="T556" s="161">
        <f t="shared" si="266"/>
        <v>0</v>
      </c>
      <c r="U556" s="161">
        <f t="shared" si="266"/>
        <v>0</v>
      </c>
      <c r="V556" s="161">
        <f t="shared" si="266"/>
        <v>0</v>
      </c>
      <c r="W556" s="161">
        <f t="shared" si="266"/>
        <v>0</v>
      </c>
      <c r="X556" s="161">
        <f t="shared" si="266"/>
        <v>0</v>
      </c>
      <c r="Y556" s="161">
        <f t="shared" si="266"/>
        <v>0</v>
      </c>
      <c r="Z556" s="161">
        <f t="shared" si="266"/>
        <v>0</v>
      </c>
      <c r="AA556" s="161">
        <f t="shared" si="266"/>
        <v>0</v>
      </c>
      <c r="AB556" s="161">
        <f t="shared" si="266"/>
        <v>0</v>
      </c>
      <c r="AC556" s="161">
        <f t="shared" si="266"/>
        <v>0</v>
      </c>
      <c r="AD556" s="161">
        <f t="shared" si="266"/>
        <v>0</v>
      </c>
      <c r="AE556" s="161">
        <f t="shared" si="266"/>
        <v>0</v>
      </c>
      <c r="AF556" s="161">
        <f t="shared" si="266"/>
        <v>0</v>
      </c>
      <c r="AG556" s="161">
        <f t="shared" si="266"/>
        <v>0</v>
      </c>
      <c r="AH556" s="161">
        <f t="shared" si="266"/>
        <v>0</v>
      </c>
      <c r="AI556" s="161">
        <f t="shared" si="266"/>
        <v>0</v>
      </c>
      <c r="AJ556" s="161">
        <f t="shared" si="266"/>
        <v>0</v>
      </c>
      <c r="AK556" s="161">
        <f t="shared" si="266"/>
        <v>0</v>
      </c>
      <c r="AL556" s="161">
        <f t="shared" si="266"/>
        <v>0</v>
      </c>
      <c r="AM556" s="161">
        <f t="shared" si="266"/>
        <v>0</v>
      </c>
      <c r="AN556" s="161">
        <f t="shared" si="266"/>
        <v>0</v>
      </c>
      <c r="AO556" s="161">
        <f t="shared" si="266"/>
        <v>0</v>
      </c>
      <c r="AP556" s="161">
        <f t="shared" si="266"/>
        <v>0</v>
      </c>
    </row>
    <row r="557" spans="1:42" x14ac:dyDescent="0.2">
      <c r="A557" s="4">
        <f t="shared" si="261"/>
        <v>8</v>
      </c>
      <c r="B557" s="152">
        <f t="shared" si="258"/>
        <v>0</v>
      </c>
      <c r="C557" s="161">
        <f t="shared" ref="C557:AP557" si="267">LOOKUP(C545,$B$507:$AP$507,$B$508:$AP$508)*$B750/100</f>
        <v>0</v>
      </c>
      <c r="D557" s="161">
        <f t="shared" si="267"/>
        <v>0</v>
      </c>
      <c r="E557" s="161">
        <f t="shared" si="267"/>
        <v>0</v>
      </c>
      <c r="F557" s="161">
        <f t="shared" si="267"/>
        <v>0</v>
      </c>
      <c r="G557" s="161">
        <f t="shared" si="267"/>
        <v>0</v>
      </c>
      <c r="H557" s="161">
        <f t="shared" si="267"/>
        <v>0</v>
      </c>
      <c r="I557" s="161">
        <f t="shared" si="267"/>
        <v>0</v>
      </c>
      <c r="J557" s="161">
        <f t="shared" si="267"/>
        <v>0</v>
      </c>
      <c r="K557" s="161">
        <f t="shared" si="267"/>
        <v>0</v>
      </c>
      <c r="L557" s="161">
        <f t="shared" si="267"/>
        <v>0</v>
      </c>
      <c r="M557" s="161">
        <f t="shared" si="267"/>
        <v>0</v>
      </c>
      <c r="N557" s="161">
        <f t="shared" si="267"/>
        <v>0</v>
      </c>
      <c r="O557" s="161">
        <f t="shared" si="267"/>
        <v>0</v>
      </c>
      <c r="P557" s="161">
        <f t="shared" si="267"/>
        <v>0</v>
      </c>
      <c r="Q557" s="161">
        <f t="shared" si="267"/>
        <v>0</v>
      </c>
      <c r="R557" s="161">
        <f t="shared" si="267"/>
        <v>0</v>
      </c>
      <c r="S557" s="161">
        <f t="shared" si="267"/>
        <v>0</v>
      </c>
      <c r="T557" s="161">
        <f t="shared" si="267"/>
        <v>0</v>
      </c>
      <c r="U557" s="161">
        <f t="shared" si="267"/>
        <v>0</v>
      </c>
      <c r="V557" s="161">
        <f t="shared" si="267"/>
        <v>0</v>
      </c>
      <c r="W557" s="161">
        <f t="shared" si="267"/>
        <v>0</v>
      </c>
      <c r="X557" s="161">
        <f t="shared" si="267"/>
        <v>0</v>
      </c>
      <c r="Y557" s="161">
        <f t="shared" si="267"/>
        <v>0</v>
      </c>
      <c r="Z557" s="161">
        <f t="shared" si="267"/>
        <v>0</v>
      </c>
      <c r="AA557" s="161">
        <f t="shared" si="267"/>
        <v>0</v>
      </c>
      <c r="AB557" s="161">
        <f t="shared" si="267"/>
        <v>0</v>
      </c>
      <c r="AC557" s="161">
        <f t="shared" si="267"/>
        <v>0</v>
      </c>
      <c r="AD557" s="161">
        <f t="shared" si="267"/>
        <v>0</v>
      </c>
      <c r="AE557" s="161">
        <f t="shared" si="267"/>
        <v>0</v>
      </c>
      <c r="AF557" s="161">
        <f t="shared" si="267"/>
        <v>0</v>
      </c>
      <c r="AG557" s="161">
        <f t="shared" si="267"/>
        <v>0</v>
      </c>
      <c r="AH557" s="161">
        <f t="shared" si="267"/>
        <v>0</v>
      </c>
      <c r="AI557" s="161">
        <f t="shared" si="267"/>
        <v>0</v>
      </c>
      <c r="AJ557" s="161">
        <f t="shared" si="267"/>
        <v>0</v>
      </c>
      <c r="AK557" s="161">
        <f t="shared" si="267"/>
        <v>0</v>
      </c>
      <c r="AL557" s="161">
        <f t="shared" si="267"/>
        <v>0</v>
      </c>
      <c r="AM557" s="161">
        <f t="shared" si="267"/>
        <v>0</v>
      </c>
      <c r="AN557" s="161">
        <f t="shared" si="267"/>
        <v>0</v>
      </c>
      <c r="AO557" s="161">
        <f t="shared" si="267"/>
        <v>0</v>
      </c>
      <c r="AP557" s="161">
        <f t="shared" si="267"/>
        <v>0</v>
      </c>
    </row>
    <row r="558" spans="1:42" x14ac:dyDescent="0.2">
      <c r="A558" s="4">
        <f>A557+1</f>
        <v>9</v>
      </c>
      <c r="B558" s="152">
        <f t="shared" si="258"/>
        <v>0</v>
      </c>
      <c r="C558" s="161">
        <f t="shared" ref="C558:AP558" si="268">LOOKUP(C546,$B$507:$AP$507,$B$508:$AP$508)*$B751/100</f>
        <v>0</v>
      </c>
      <c r="D558" s="161">
        <f t="shared" si="268"/>
        <v>0</v>
      </c>
      <c r="E558" s="161">
        <f t="shared" si="268"/>
        <v>0</v>
      </c>
      <c r="F558" s="161">
        <f t="shared" si="268"/>
        <v>0</v>
      </c>
      <c r="G558" s="161">
        <f t="shared" si="268"/>
        <v>0</v>
      </c>
      <c r="H558" s="161">
        <f t="shared" si="268"/>
        <v>0</v>
      </c>
      <c r="I558" s="161">
        <f t="shared" si="268"/>
        <v>0</v>
      </c>
      <c r="J558" s="161">
        <f t="shared" si="268"/>
        <v>0</v>
      </c>
      <c r="K558" s="161">
        <f t="shared" si="268"/>
        <v>0</v>
      </c>
      <c r="L558" s="161">
        <f t="shared" si="268"/>
        <v>0</v>
      </c>
      <c r="M558" s="161">
        <f t="shared" si="268"/>
        <v>0</v>
      </c>
      <c r="N558" s="161">
        <f t="shared" si="268"/>
        <v>0</v>
      </c>
      <c r="O558" s="161">
        <f t="shared" si="268"/>
        <v>0</v>
      </c>
      <c r="P558" s="161">
        <f t="shared" si="268"/>
        <v>0</v>
      </c>
      <c r="Q558" s="161">
        <f t="shared" si="268"/>
        <v>0</v>
      </c>
      <c r="R558" s="161">
        <f t="shared" si="268"/>
        <v>0</v>
      </c>
      <c r="S558" s="161">
        <f t="shared" si="268"/>
        <v>0</v>
      </c>
      <c r="T558" s="161">
        <f t="shared" si="268"/>
        <v>0</v>
      </c>
      <c r="U558" s="161">
        <f t="shared" si="268"/>
        <v>0</v>
      </c>
      <c r="V558" s="161">
        <f t="shared" si="268"/>
        <v>0</v>
      </c>
      <c r="W558" s="161">
        <f t="shared" si="268"/>
        <v>0</v>
      </c>
      <c r="X558" s="161">
        <f t="shared" si="268"/>
        <v>0</v>
      </c>
      <c r="Y558" s="161">
        <f t="shared" si="268"/>
        <v>0</v>
      </c>
      <c r="Z558" s="161">
        <f t="shared" si="268"/>
        <v>0</v>
      </c>
      <c r="AA558" s="161">
        <f t="shared" si="268"/>
        <v>0</v>
      </c>
      <c r="AB558" s="161">
        <f t="shared" si="268"/>
        <v>0</v>
      </c>
      <c r="AC558" s="161">
        <f t="shared" si="268"/>
        <v>0</v>
      </c>
      <c r="AD558" s="161">
        <f t="shared" si="268"/>
        <v>0</v>
      </c>
      <c r="AE558" s="161">
        <f t="shared" si="268"/>
        <v>0</v>
      </c>
      <c r="AF558" s="161">
        <f t="shared" si="268"/>
        <v>0</v>
      </c>
      <c r="AG558" s="161">
        <f t="shared" si="268"/>
        <v>0</v>
      </c>
      <c r="AH558" s="161">
        <f t="shared" si="268"/>
        <v>0</v>
      </c>
      <c r="AI558" s="161">
        <f t="shared" si="268"/>
        <v>0</v>
      </c>
      <c r="AJ558" s="161">
        <f t="shared" si="268"/>
        <v>0</v>
      </c>
      <c r="AK558" s="161">
        <f t="shared" si="268"/>
        <v>0</v>
      </c>
      <c r="AL558" s="161">
        <f t="shared" si="268"/>
        <v>0</v>
      </c>
      <c r="AM558" s="161">
        <f t="shared" si="268"/>
        <v>0</v>
      </c>
      <c r="AN558" s="161">
        <f t="shared" si="268"/>
        <v>0</v>
      </c>
      <c r="AO558" s="161">
        <f t="shared" si="268"/>
        <v>0</v>
      </c>
      <c r="AP558" s="161">
        <f t="shared" si="268"/>
        <v>0</v>
      </c>
    </row>
    <row r="559" spans="1:42" x14ac:dyDescent="0.2">
      <c r="A559" s="4">
        <f t="shared" ref="A559" si="269">A558+1</f>
        <v>10</v>
      </c>
      <c r="B559" s="152">
        <f t="shared" si="258"/>
        <v>0</v>
      </c>
      <c r="C559" s="161">
        <f t="shared" ref="C559:AP559" si="270">LOOKUP(C547,$B$507:$AP$507,$B$508:$AP$508)*$B752/100</f>
        <v>0</v>
      </c>
      <c r="D559" s="161">
        <f t="shared" si="270"/>
        <v>0</v>
      </c>
      <c r="E559" s="161">
        <f t="shared" si="270"/>
        <v>0</v>
      </c>
      <c r="F559" s="161">
        <f t="shared" si="270"/>
        <v>0</v>
      </c>
      <c r="G559" s="161">
        <f t="shared" si="270"/>
        <v>0</v>
      </c>
      <c r="H559" s="161">
        <f t="shared" si="270"/>
        <v>0</v>
      </c>
      <c r="I559" s="161">
        <f t="shared" si="270"/>
        <v>0</v>
      </c>
      <c r="J559" s="161">
        <f t="shared" si="270"/>
        <v>0</v>
      </c>
      <c r="K559" s="161">
        <f t="shared" si="270"/>
        <v>0</v>
      </c>
      <c r="L559" s="161">
        <f t="shared" si="270"/>
        <v>0</v>
      </c>
      <c r="M559" s="161">
        <f t="shared" si="270"/>
        <v>0</v>
      </c>
      <c r="N559" s="161">
        <f t="shared" si="270"/>
        <v>0</v>
      </c>
      <c r="O559" s="161">
        <f t="shared" si="270"/>
        <v>0</v>
      </c>
      <c r="P559" s="161">
        <f t="shared" si="270"/>
        <v>0</v>
      </c>
      <c r="Q559" s="161">
        <f t="shared" si="270"/>
        <v>0</v>
      </c>
      <c r="R559" s="161">
        <f t="shared" si="270"/>
        <v>0</v>
      </c>
      <c r="S559" s="161">
        <f t="shared" si="270"/>
        <v>0</v>
      </c>
      <c r="T559" s="161">
        <f t="shared" si="270"/>
        <v>0</v>
      </c>
      <c r="U559" s="161">
        <f t="shared" si="270"/>
        <v>0</v>
      </c>
      <c r="V559" s="161">
        <f t="shared" si="270"/>
        <v>0</v>
      </c>
      <c r="W559" s="161">
        <f t="shared" si="270"/>
        <v>0</v>
      </c>
      <c r="X559" s="161">
        <f t="shared" si="270"/>
        <v>0</v>
      </c>
      <c r="Y559" s="161">
        <f t="shared" si="270"/>
        <v>0</v>
      </c>
      <c r="Z559" s="161">
        <f t="shared" si="270"/>
        <v>0</v>
      </c>
      <c r="AA559" s="161">
        <f t="shared" si="270"/>
        <v>0</v>
      </c>
      <c r="AB559" s="161">
        <f t="shared" si="270"/>
        <v>0</v>
      </c>
      <c r="AC559" s="161">
        <f t="shared" si="270"/>
        <v>0</v>
      </c>
      <c r="AD559" s="161">
        <f t="shared" si="270"/>
        <v>0</v>
      </c>
      <c r="AE559" s="161">
        <f t="shared" si="270"/>
        <v>0</v>
      </c>
      <c r="AF559" s="161">
        <f t="shared" si="270"/>
        <v>0</v>
      </c>
      <c r="AG559" s="161">
        <f t="shared" si="270"/>
        <v>0</v>
      </c>
      <c r="AH559" s="161">
        <f t="shared" si="270"/>
        <v>0</v>
      </c>
      <c r="AI559" s="161">
        <f t="shared" si="270"/>
        <v>0</v>
      </c>
      <c r="AJ559" s="161">
        <f t="shared" si="270"/>
        <v>0</v>
      </c>
      <c r="AK559" s="161">
        <f t="shared" si="270"/>
        <v>0</v>
      </c>
      <c r="AL559" s="161">
        <f t="shared" si="270"/>
        <v>0</v>
      </c>
      <c r="AM559" s="161">
        <f t="shared" si="270"/>
        <v>0</v>
      </c>
      <c r="AN559" s="161">
        <f t="shared" si="270"/>
        <v>0</v>
      </c>
      <c r="AO559" s="161">
        <f t="shared" si="270"/>
        <v>0</v>
      </c>
      <c r="AP559" s="161">
        <f t="shared" si="270"/>
        <v>0</v>
      </c>
    </row>
    <row r="560" spans="1:42" x14ac:dyDescent="0.2">
      <c r="A560" s="26" t="s">
        <v>12</v>
      </c>
      <c r="B560" s="15"/>
      <c r="C560" s="161">
        <f>SUM(C550:C559)</f>
        <v>0</v>
      </c>
      <c r="D560" s="161">
        <f t="shared" ref="D560:AP560" si="271">SUM(D550:D559)</f>
        <v>0</v>
      </c>
      <c r="E560" s="161">
        <f t="shared" si="271"/>
        <v>0</v>
      </c>
      <c r="F560" s="161">
        <f t="shared" si="271"/>
        <v>0</v>
      </c>
      <c r="G560" s="161">
        <f t="shared" si="271"/>
        <v>0</v>
      </c>
      <c r="H560" s="161">
        <f t="shared" si="271"/>
        <v>0</v>
      </c>
      <c r="I560" s="161">
        <f t="shared" si="271"/>
        <v>0</v>
      </c>
      <c r="J560" s="161">
        <f t="shared" si="271"/>
        <v>0</v>
      </c>
      <c r="K560" s="161">
        <f t="shared" si="271"/>
        <v>0</v>
      </c>
      <c r="L560" s="161">
        <f t="shared" si="271"/>
        <v>0</v>
      </c>
      <c r="M560" s="161">
        <f t="shared" si="271"/>
        <v>0</v>
      </c>
      <c r="N560" s="161">
        <f t="shared" si="271"/>
        <v>0</v>
      </c>
      <c r="O560" s="161">
        <f t="shared" si="271"/>
        <v>0</v>
      </c>
      <c r="P560" s="161">
        <f t="shared" si="271"/>
        <v>0</v>
      </c>
      <c r="Q560" s="161">
        <f t="shared" si="271"/>
        <v>0</v>
      </c>
      <c r="R560" s="161">
        <f t="shared" si="271"/>
        <v>0</v>
      </c>
      <c r="S560" s="161">
        <f t="shared" si="271"/>
        <v>0</v>
      </c>
      <c r="T560" s="161">
        <f t="shared" si="271"/>
        <v>0</v>
      </c>
      <c r="U560" s="161">
        <f t="shared" si="271"/>
        <v>0</v>
      </c>
      <c r="V560" s="161">
        <f t="shared" si="271"/>
        <v>0</v>
      </c>
      <c r="W560" s="161">
        <f t="shared" si="271"/>
        <v>0</v>
      </c>
      <c r="X560" s="161">
        <f t="shared" si="271"/>
        <v>0</v>
      </c>
      <c r="Y560" s="161">
        <f t="shared" si="271"/>
        <v>0</v>
      </c>
      <c r="Z560" s="161">
        <f t="shared" si="271"/>
        <v>0</v>
      </c>
      <c r="AA560" s="161">
        <f t="shared" si="271"/>
        <v>0</v>
      </c>
      <c r="AB560" s="161">
        <f t="shared" si="271"/>
        <v>0</v>
      </c>
      <c r="AC560" s="161">
        <f t="shared" si="271"/>
        <v>0</v>
      </c>
      <c r="AD560" s="161">
        <f t="shared" si="271"/>
        <v>0</v>
      </c>
      <c r="AE560" s="161">
        <f t="shared" si="271"/>
        <v>0</v>
      </c>
      <c r="AF560" s="161">
        <f t="shared" si="271"/>
        <v>0</v>
      </c>
      <c r="AG560" s="161">
        <f t="shared" si="271"/>
        <v>0</v>
      </c>
      <c r="AH560" s="161">
        <f t="shared" si="271"/>
        <v>0</v>
      </c>
      <c r="AI560" s="161">
        <f t="shared" si="271"/>
        <v>0</v>
      </c>
      <c r="AJ560" s="161">
        <f t="shared" si="271"/>
        <v>0</v>
      </c>
      <c r="AK560" s="161">
        <f t="shared" si="271"/>
        <v>0</v>
      </c>
      <c r="AL560" s="161">
        <f t="shared" si="271"/>
        <v>0</v>
      </c>
      <c r="AM560" s="161">
        <f t="shared" si="271"/>
        <v>0</v>
      </c>
      <c r="AN560" s="161">
        <f t="shared" si="271"/>
        <v>0</v>
      </c>
      <c r="AO560" s="161">
        <f t="shared" si="271"/>
        <v>0</v>
      </c>
      <c r="AP560" s="161">
        <f t="shared" si="271"/>
        <v>0</v>
      </c>
    </row>
    <row r="561" spans="1:42" x14ac:dyDescent="0.2">
      <c r="A561" s="26"/>
      <c r="B561" s="15"/>
      <c r="C561" s="161"/>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5"/>
    </row>
    <row r="562" spans="1:42" x14ac:dyDescent="0.2">
      <c r="A562" s="18" t="s">
        <v>94</v>
      </c>
      <c r="C562" s="161"/>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5"/>
    </row>
    <row r="563" spans="1:42" x14ac:dyDescent="0.2">
      <c r="A563" s="21" t="s">
        <v>76</v>
      </c>
      <c r="C563" s="161"/>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5"/>
    </row>
    <row r="564" spans="1:42" x14ac:dyDescent="0.2">
      <c r="A564" s="4">
        <v>1</v>
      </c>
      <c r="C564" s="161">
        <f t="shared" ref="C564:AP564" si="272">C427</f>
        <v>0</v>
      </c>
      <c r="D564" s="161">
        <f t="shared" si="272"/>
        <v>0</v>
      </c>
      <c r="E564" s="161">
        <f t="shared" si="272"/>
        <v>0</v>
      </c>
      <c r="F564" s="161">
        <f t="shared" si="272"/>
        <v>0</v>
      </c>
      <c r="G564" s="161">
        <f t="shared" si="272"/>
        <v>0</v>
      </c>
      <c r="H564" s="161">
        <f t="shared" si="272"/>
        <v>0</v>
      </c>
      <c r="I564" s="161">
        <f t="shared" si="272"/>
        <v>0</v>
      </c>
      <c r="J564" s="161">
        <f t="shared" si="272"/>
        <v>0</v>
      </c>
      <c r="K564" s="161">
        <f t="shared" si="272"/>
        <v>0</v>
      </c>
      <c r="L564" s="161">
        <f t="shared" si="272"/>
        <v>0</v>
      </c>
      <c r="M564" s="161">
        <f t="shared" si="272"/>
        <v>0</v>
      </c>
      <c r="N564" s="161">
        <f t="shared" si="272"/>
        <v>0</v>
      </c>
      <c r="O564" s="161">
        <f t="shared" si="272"/>
        <v>0</v>
      </c>
      <c r="P564" s="161">
        <f t="shared" si="272"/>
        <v>0</v>
      </c>
      <c r="Q564" s="161">
        <f t="shared" si="272"/>
        <v>0</v>
      </c>
      <c r="R564" s="161">
        <f t="shared" si="272"/>
        <v>0</v>
      </c>
      <c r="S564" s="161">
        <f t="shared" si="272"/>
        <v>0</v>
      </c>
      <c r="T564" s="161">
        <f t="shared" si="272"/>
        <v>0</v>
      </c>
      <c r="U564" s="161">
        <f t="shared" si="272"/>
        <v>0</v>
      </c>
      <c r="V564" s="161">
        <f t="shared" si="272"/>
        <v>0</v>
      </c>
      <c r="W564" s="161">
        <f t="shared" si="272"/>
        <v>0</v>
      </c>
      <c r="X564" s="161">
        <f t="shared" si="272"/>
        <v>0</v>
      </c>
      <c r="Y564" s="161">
        <f t="shared" si="272"/>
        <v>0</v>
      </c>
      <c r="Z564" s="161">
        <f t="shared" si="272"/>
        <v>0</v>
      </c>
      <c r="AA564" s="161">
        <f t="shared" si="272"/>
        <v>0</v>
      </c>
      <c r="AB564" s="161">
        <f t="shared" si="272"/>
        <v>0</v>
      </c>
      <c r="AC564" s="161">
        <f t="shared" si="272"/>
        <v>0</v>
      </c>
      <c r="AD564" s="161">
        <f t="shared" si="272"/>
        <v>0</v>
      </c>
      <c r="AE564" s="161">
        <f t="shared" si="272"/>
        <v>0</v>
      </c>
      <c r="AF564" s="161">
        <f t="shared" si="272"/>
        <v>0</v>
      </c>
      <c r="AG564" s="161">
        <f t="shared" si="272"/>
        <v>0</v>
      </c>
      <c r="AH564" s="161">
        <f t="shared" si="272"/>
        <v>0</v>
      </c>
      <c r="AI564" s="161">
        <f t="shared" si="272"/>
        <v>0</v>
      </c>
      <c r="AJ564" s="161">
        <f t="shared" si="272"/>
        <v>0</v>
      </c>
      <c r="AK564" s="161">
        <f t="shared" si="272"/>
        <v>0</v>
      </c>
      <c r="AL564" s="161">
        <f t="shared" si="272"/>
        <v>0</v>
      </c>
      <c r="AM564" s="161">
        <f t="shared" si="272"/>
        <v>0</v>
      </c>
      <c r="AN564" s="161">
        <f t="shared" si="272"/>
        <v>0</v>
      </c>
      <c r="AO564" s="161">
        <f t="shared" si="272"/>
        <v>0</v>
      </c>
      <c r="AP564" s="161">
        <f t="shared" si="272"/>
        <v>0</v>
      </c>
    </row>
    <row r="565" spans="1:42" x14ac:dyDescent="0.2">
      <c r="A565" s="4">
        <f>A564+1</f>
        <v>2</v>
      </c>
      <c r="C565" s="161">
        <f t="shared" ref="C565:AP565" si="273">C428</f>
        <v>0</v>
      </c>
      <c r="D565" s="161">
        <f t="shared" si="273"/>
        <v>0</v>
      </c>
      <c r="E565" s="161">
        <f t="shared" si="273"/>
        <v>0</v>
      </c>
      <c r="F565" s="161">
        <f t="shared" si="273"/>
        <v>0</v>
      </c>
      <c r="G565" s="161">
        <f t="shared" si="273"/>
        <v>0</v>
      </c>
      <c r="H565" s="161">
        <f t="shared" si="273"/>
        <v>0</v>
      </c>
      <c r="I565" s="161">
        <f t="shared" si="273"/>
        <v>0</v>
      </c>
      <c r="J565" s="161">
        <f t="shared" si="273"/>
        <v>0</v>
      </c>
      <c r="K565" s="161">
        <f t="shared" si="273"/>
        <v>0</v>
      </c>
      <c r="L565" s="161">
        <f t="shared" si="273"/>
        <v>0</v>
      </c>
      <c r="M565" s="161">
        <f t="shared" si="273"/>
        <v>0</v>
      </c>
      <c r="N565" s="161">
        <f t="shared" si="273"/>
        <v>0</v>
      </c>
      <c r="O565" s="161">
        <f t="shared" si="273"/>
        <v>0</v>
      </c>
      <c r="P565" s="161">
        <f t="shared" si="273"/>
        <v>0</v>
      </c>
      <c r="Q565" s="161">
        <f t="shared" si="273"/>
        <v>0</v>
      </c>
      <c r="R565" s="161">
        <f t="shared" si="273"/>
        <v>0</v>
      </c>
      <c r="S565" s="161">
        <f t="shared" si="273"/>
        <v>0</v>
      </c>
      <c r="T565" s="161">
        <f t="shared" si="273"/>
        <v>0</v>
      </c>
      <c r="U565" s="161">
        <f t="shared" si="273"/>
        <v>0</v>
      </c>
      <c r="V565" s="161">
        <f t="shared" si="273"/>
        <v>0</v>
      </c>
      <c r="W565" s="161">
        <f t="shared" si="273"/>
        <v>0</v>
      </c>
      <c r="X565" s="161">
        <f t="shared" si="273"/>
        <v>0</v>
      </c>
      <c r="Y565" s="161">
        <f t="shared" si="273"/>
        <v>0</v>
      </c>
      <c r="Z565" s="161">
        <f t="shared" si="273"/>
        <v>0</v>
      </c>
      <c r="AA565" s="161">
        <f t="shared" si="273"/>
        <v>0</v>
      </c>
      <c r="AB565" s="161">
        <f t="shared" si="273"/>
        <v>0</v>
      </c>
      <c r="AC565" s="161">
        <f t="shared" si="273"/>
        <v>0</v>
      </c>
      <c r="AD565" s="161">
        <f t="shared" si="273"/>
        <v>0</v>
      </c>
      <c r="AE565" s="161">
        <f t="shared" si="273"/>
        <v>0</v>
      </c>
      <c r="AF565" s="161">
        <f t="shared" si="273"/>
        <v>0</v>
      </c>
      <c r="AG565" s="161">
        <f t="shared" si="273"/>
        <v>0</v>
      </c>
      <c r="AH565" s="161">
        <f t="shared" si="273"/>
        <v>0</v>
      </c>
      <c r="AI565" s="161">
        <f t="shared" si="273"/>
        <v>0</v>
      </c>
      <c r="AJ565" s="161">
        <f t="shared" si="273"/>
        <v>0</v>
      </c>
      <c r="AK565" s="161">
        <f t="shared" si="273"/>
        <v>0</v>
      </c>
      <c r="AL565" s="161">
        <f t="shared" si="273"/>
        <v>0</v>
      </c>
      <c r="AM565" s="161">
        <f t="shared" si="273"/>
        <v>0</v>
      </c>
      <c r="AN565" s="161">
        <f t="shared" si="273"/>
        <v>0</v>
      </c>
      <c r="AO565" s="161">
        <f t="shared" si="273"/>
        <v>0</v>
      </c>
      <c r="AP565" s="161">
        <f t="shared" si="273"/>
        <v>0</v>
      </c>
    </row>
    <row r="566" spans="1:42" x14ac:dyDescent="0.2">
      <c r="A566" s="4">
        <f t="shared" ref="A566:A571" si="274">A565+1</f>
        <v>3</v>
      </c>
      <c r="C566" s="161">
        <f t="shared" ref="C566:AP566" si="275">C429</f>
        <v>0</v>
      </c>
      <c r="D566" s="161">
        <f t="shared" si="275"/>
        <v>0</v>
      </c>
      <c r="E566" s="161">
        <f t="shared" si="275"/>
        <v>0</v>
      </c>
      <c r="F566" s="161">
        <f t="shared" si="275"/>
        <v>0</v>
      </c>
      <c r="G566" s="161">
        <f t="shared" si="275"/>
        <v>0</v>
      </c>
      <c r="H566" s="161">
        <f t="shared" si="275"/>
        <v>0</v>
      </c>
      <c r="I566" s="161">
        <f t="shared" si="275"/>
        <v>0</v>
      </c>
      <c r="J566" s="161">
        <f t="shared" si="275"/>
        <v>0</v>
      </c>
      <c r="K566" s="161">
        <f t="shared" si="275"/>
        <v>0</v>
      </c>
      <c r="L566" s="161">
        <f t="shared" si="275"/>
        <v>0</v>
      </c>
      <c r="M566" s="161">
        <f t="shared" si="275"/>
        <v>0</v>
      </c>
      <c r="N566" s="161">
        <f t="shared" si="275"/>
        <v>0</v>
      </c>
      <c r="O566" s="161">
        <f t="shared" si="275"/>
        <v>0</v>
      </c>
      <c r="P566" s="161">
        <f t="shared" si="275"/>
        <v>0</v>
      </c>
      <c r="Q566" s="161">
        <f t="shared" si="275"/>
        <v>0</v>
      </c>
      <c r="R566" s="161">
        <f t="shared" si="275"/>
        <v>0</v>
      </c>
      <c r="S566" s="161">
        <f t="shared" si="275"/>
        <v>0</v>
      </c>
      <c r="T566" s="161">
        <f t="shared" si="275"/>
        <v>0</v>
      </c>
      <c r="U566" s="161">
        <f t="shared" si="275"/>
        <v>0</v>
      </c>
      <c r="V566" s="161">
        <f t="shared" si="275"/>
        <v>0</v>
      </c>
      <c r="W566" s="161">
        <f t="shared" si="275"/>
        <v>0</v>
      </c>
      <c r="X566" s="161">
        <f t="shared" si="275"/>
        <v>0</v>
      </c>
      <c r="Y566" s="161">
        <f t="shared" si="275"/>
        <v>0</v>
      </c>
      <c r="Z566" s="161">
        <f t="shared" si="275"/>
        <v>0</v>
      </c>
      <c r="AA566" s="161">
        <f t="shared" si="275"/>
        <v>0</v>
      </c>
      <c r="AB566" s="161">
        <f t="shared" si="275"/>
        <v>0</v>
      </c>
      <c r="AC566" s="161">
        <f t="shared" si="275"/>
        <v>0</v>
      </c>
      <c r="AD566" s="161">
        <f t="shared" si="275"/>
        <v>0</v>
      </c>
      <c r="AE566" s="161">
        <f t="shared" si="275"/>
        <v>0</v>
      </c>
      <c r="AF566" s="161">
        <f t="shared" si="275"/>
        <v>0</v>
      </c>
      <c r="AG566" s="161">
        <f t="shared" si="275"/>
        <v>0</v>
      </c>
      <c r="AH566" s="161">
        <f t="shared" si="275"/>
        <v>0</v>
      </c>
      <c r="AI566" s="161">
        <f t="shared" si="275"/>
        <v>0</v>
      </c>
      <c r="AJ566" s="161">
        <f t="shared" si="275"/>
        <v>0</v>
      </c>
      <c r="AK566" s="161">
        <f t="shared" si="275"/>
        <v>0</v>
      </c>
      <c r="AL566" s="161">
        <f t="shared" si="275"/>
        <v>0</v>
      </c>
      <c r="AM566" s="161">
        <f t="shared" si="275"/>
        <v>0</v>
      </c>
      <c r="AN566" s="161">
        <f t="shared" si="275"/>
        <v>0</v>
      </c>
      <c r="AO566" s="161">
        <f t="shared" si="275"/>
        <v>0</v>
      </c>
      <c r="AP566" s="161">
        <f t="shared" si="275"/>
        <v>0</v>
      </c>
    </row>
    <row r="567" spans="1:42" x14ac:dyDescent="0.2">
      <c r="A567" s="4">
        <f t="shared" si="274"/>
        <v>4</v>
      </c>
      <c r="C567" s="161">
        <f t="shared" ref="C567:AP567" si="276">C430</f>
        <v>0</v>
      </c>
      <c r="D567" s="161">
        <f t="shared" si="276"/>
        <v>0</v>
      </c>
      <c r="E567" s="161">
        <f t="shared" si="276"/>
        <v>0</v>
      </c>
      <c r="F567" s="161">
        <f t="shared" si="276"/>
        <v>0</v>
      </c>
      <c r="G567" s="161">
        <f t="shared" si="276"/>
        <v>0</v>
      </c>
      <c r="H567" s="161">
        <f t="shared" si="276"/>
        <v>0</v>
      </c>
      <c r="I567" s="161">
        <f t="shared" si="276"/>
        <v>0</v>
      </c>
      <c r="J567" s="161">
        <f t="shared" si="276"/>
        <v>0</v>
      </c>
      <c r="K567" s="161">
        <f t="shared" si="276"/>
        <v>0</v>
      </c>
      <c r="L567" s="161">
        <f t="shared" si="276"/>
        <v>0</v>
      </c>
      <c r="M567" s="161">
        <f t="shared" si="276"/>
        <v>0</v>
      </c>
      <c r="N567" s="161">
        <f t="shared" si="276"/>
        <v>0</v>
      </c>
      <c r="O567" s="161">
        <f t="shared" si="276"/>
        <v>0</v>
      </c>
      <c r="P567" s="161">
        <f t="shared" si="276"/>
        <v>0</v>
      </c>
      <c r="Q567" s="161">
        <f t="shared" si="276"/>
        <v>0</v>
      </c>
      <c r="R567" s="161">
        <f t="shared" si="276"/>
        <v>0</v>
      </c>
      <c r="S567" s="161">
        <f t="shared" si="276"/>
        <v>0</v>
      </c>
      <c r="T567" s="161">
        <f t="shared" si="276"/>
        <v>0</v>
      </c>
      <c r="U567" s="161">
        <f t="shared" si="276"/>
        <v>0</v>
      </c>
      <c r="V567" s="161">
        <f t="shared" si="276"/>
        <v>0</v>
      </c>
      <c r="W567" s="161">
        <f t="shared" si="276"/>
        <v>0</v>
      </c>
      <c r="X567" s="161">
        <f t="shared" si="276"/>
        <v>0</v>
      </c>
      <c r="Y567" s="161">
        <f t="shared" si="276"/>
        <v>0</v>
      </c>
      <c r="Z567" s="161">
        <f t="shared" si="276"/>
        <v>0</v>
      </c>
      <c r="AA567" s="161">
        <f t="shared" si="276"/>
        <v>0</v>
      </c>
      <c r="AB567" s="161">
        <f t="shared" si="276"/>
        <v>0</v>
      </c>
      <c r="AC567" s="161">
        <f t="shared" si="276"/>
        <v>0</v>
      </c>
      <c r="AD567" s="161">
        <f t="shared" si="276"/>
        <v>0</v>
      </c>
      <c r="AE567" s="161">
        <f t="shared" si="276"/>
        <v>0</v>
      </c>
      <c r="AF567" s="161">
        <f t="shared" si="276"/>
        <v>0</v>
      </c>
      <c r="AG567" s="161">
        <f t="shared" si="276"/>
        <v>0</v>
      </c>
      <c r="AH567" s="161">
        <f t="shared" si="276"/>
        <v>0</v>
      </c>
      <c r="AI567" s="161">
        <f t="shared" si="276"/>
        <v>0</v>
      </c>
      <c r="AJ567" s="161">
        <f t="shared" si="276"/>
        <v>0</v>
      </c>
      <c r="AK567" s="161">
        <f t="shared" si="276"/>
        <v>0</v>
      </c>
      <c r="AL567" s="161">
        <f t="shared" si="276"/>
        <v>0</v>
      </c>
      <c r="AM567" s="161">
        <f t="shared" si="276"/>
        <v>0</v>
      </c>
      <c r="AN567" s="161">
        <f t="shared" si="276"/>
        <v>0</v>
      </c>
      <c r="AO567" s="161">
        <f t="shared" si="276"/>
        <v>0</v>
      </c>
      <c r="AP567" s="161">
        <f t="shared" si="276"/>
        <v>0</v>
      </c>
    </row>
    <row r="568" spans="1:42" x14ac:dyDescent="0.2">
      <c r="A568" s="4">
        <f t="shared" si="274"/>
        <v>5</v>
      </c>
      <c r="C568" s="161">
        <f t="shared" ref="C568:AP568" si="277">C431</f>
        <v>0</v>
      </c>
      <c r="D568" s="161">
        <f t="shared" si="277"/>
        <v>0</v>
      </c>
      <c r="E568" s="161">
        <f t="shared" si="277"/>
        <v>0</v>
      </c>
      <c r="F568" s="161">
        <f t="shared" si="277"/>
        <v>0</v>
      </c>
      <c r="G568" s="161">
        <f t="shared" si="277"/>
        <v>0</v>
      </c>
      <c r="H568" s="161">
        <f t="shared" si="277"/>
        <v>0</v>
      </c>
      <c r="I568" s="161">
        <f t="shared" si="277"/>
        <v>0</v>
      </c>
      <c r="J568" s="161">
        <f t="shared" si="277"/>
        <v>0</v>
      </c>
      <c r="K568" s="161">
        <f t="shared" si="277"/>
        <v>0</v>
      </c>
      <c r="L568" s="161">
        <f t="shared" si="277"/>
        <v>0</v>
      </c>
      <c r="M568" s="161">
        <f t="shared" si="277"/>
        <v>0</v>
      </c>
      <c r="N568" s="161">
        <f t="shared" si="277"/>
        <v>0</v>
      </c>
      <c r="O568" s="161">
        <f t="shared" si="277"/>
        <v>0</v>
      </c>
      <c r="P568" s="161">
        <f t="shared" si="277"/>
        <v>0</v>
      </c>
      <c r="Q568" s="161">
        <f t="shared" si="277"/>
        <v>0</v>
      </c>
      <c r="R568" s="161">
        <f t="shared" si="277"/>
        <v>0</v>
      </c>
      <c r="S568" s="161">
        <f t="shared" si="277"/>
        <v>0</v>
      </c>
      <c r="T568" s="161">
        <f t="shared" si="277"/>
        <v>0</v>
      </c>
      <c r="U568" s="161">
        <f t="shared" si="277"/>
        <v>0</v>
      </c>
      <c r="V568" s="161">
        <f t="shared" si="277"/>
        <v>0</v>
      </c>
      <c r="W568" s="161">
        <f t="shared" si="277"/>
        <v>0</v>
      </c>
      <c r="X568" s="161">
        <f t="shared" si="277"/>
        <v>0</v>
      </c>
      <c r="Y568" s="161">
        <f t="shared" si="277"/>
        <v>0</v>
      </c>
      <c r="Z568" s="161">
        <f t="shared" si="277"/>
        <v>0</v>
      </c>
      <c r="AA568" s="161">
        <f t="shared" si="277"/>
        <v>0</v>
      </c>
      <c r="AB568" s="161">
        <f t="shared" si="277"/>
        <v>0</v>
      </c>
      <c r="AC568" s="161">
        <f t="shared" si="277"/>
        <v>0</v>
      </c>
      <c r="AD568" s="161">
        <f t="shared" si="277"/>
        <v>0</v>
      </c>
      <c r="AE568" s="161">
        <f t="shared" si="277"/>
        <v>0</v>
      </c>
      <c r="AF568" s="161">
        <f t="shared" si="277"/>
        <v>0</v>
      </c>
      <c r="AG568" s="161">
        <f t="shared" si="277"/>
        <v>0</v>
      </c>
      <c r="AH568" s="161">
        <f t="shared" si="277"/>
        <v>0</v>
      </c>
      <c r="AI568" s="161">
        <f t="shared" si="277"/>
        <v>0</v>
      </c>
      <c r="AJ568" s="161">
        <f t="shared" si="277"/>
        <v>0</v>
      </c>
      <c r="AK568" s="161">
        <f t="shared" si="277"/>
        <v>0</v>
      </c>
      <c r="AL568" s="161">
        <f t="shared" si="277"/>
        <v>0</v>
      </c>
      <c r="AM568" s="161">
        <f t="shared" si="277"/>
        <v>0</v>
      </c>
      <c r="AN568" s="161">
        <f t="shared" si="277"/>
        <v>0</v>
      </c>
      <c r="AO568" s="161">
        <f t="shared" si="277"/>
        <v>0</v>
      </c>
      <c r="AP568" s="161">
        <f t="shared" si="277"/>
        <v>0</v>
      </c>
    </row>
    <row r="569" spans="1:42" x14ac:dyDescent="0.2">
      <c r="A569" s="4">
        <f t="shared" si="274"/>
        <v>6</v>
      </c>
      <c r="C569" s="161">
        <f t="shared" ref="C569:AP569" si="278">C432</f>
        <v>0</v>
      </c>
      <c r="D569" s="161">
        <f t="shared" si="278"/>
        <v>0</v>
      </c>
      <c r="E569" s="161">
        <f t="shared" si="278"/>
        <v>0</v>
      </c>
      <c r="F569" s="161">
        <f t="shared" si="278"/>
        <v>0</v>
      </c>
      <c r="G569" s="161">
        <f t="shared" si="278"/>
        <v>0</v>
      </c>
      <c r="H569" s="161">
        <f t="shared" si="278"/>
        <v>0</v>
      </c>
      <c r="I569" s="161">
        <f t="shared" si="278"/>
        <v>0</v>
      </c>
      <c r="J569" s="161">
        <f t="shared" si="278"/>
        <v>0</v>
      </c>
      <c r="K569" s="161">
        <f t="shared" si="278"/>
        <v>0</v>
      </c>
      <c r="L569" s="161">
        <f t="shared" si="278"/>
        <v>0</v>
      </c>
      <c r="M569" s="161">
        <f t="shared" si="278"/>
        <v>0</v>
      </c>
      <c r="N569" s="161">
        <f t="shared" si="278"/>
        <v>0</v>
      </c>
      <c r="O569" s="161">
        <f t="shared" si="278"/>
        <v>0</v>
      </c>
      <c r="P569" s="161">
        <f t="shared" si="278"/>
        <v>0</v>
      </c>
      <c r="Q569" s="161">
        <f t="shared" si="278"/>
        <v>0</v>
      </c>
      <c r="R569" s="161">
        <f t="shared" si="278"/>
        <v>0</v>
      </c>
      <c r="S569" s="161">
        <f t="shared" si="278"/>
        <v>0</v>
      </c>
      <c r="T569" s="161">
        <f t="shared" si="278"/>
        <v>0</v>
      </c>
      <c r="U569" s="161">
        <f t="shared" si="278"/>
        <v>0</v>
      </c>
      <c r="V569" s="161">
        <f t="shared" si="278"/>
        <v>0</v>
      </c>
      <c r="W569" s="161">
        <f t="shared" si="278"/>
        <v>0</v>
      </c>
      <c r="X569" s="161">
        <f t="shared" si="278"/>
        <v>0</v>
      </c>
      <c r="Y569" s="161">
        <f t="shared" si="278"/>
        <v>0</v>
      </c>
      <c r="Z569" s="161">
        <f t="shared" si="278"/>
        <v>0</v>
      </c>
      <c r="AA569" s="161">
        <f t="shared" si="278"/>
        <v>0</v>
      </c>
      <c r="AB569" s="161">
        <f t="shared" si="278"/>
        <v>0</v>
      </c>
      <c r="AC569" s="161">
        <f t="shared" si="278"/>
        <v>0</v>
      </c>
      <c r="AD569" s="161">
        <f t="shared" si="278"/>
        <v>0</v>
      </c>
      <c r="AE569" s="161">
        <f t="shared" si="278"/>
        <v>0</v>
      </c>
      <c r="AF569" s="161">
        <f t="shared" si="278"/>
        <v>0</v>
      </c>
      <c r="AG569" s="161">
        <f t="shared" si="278"/>
        <v>0</v>
      </c>
      <c r="AH569" s="161">
        <f t="shared" si="278"/>
        <v>0</v>
      </c>
      <c r="AI569" s="161">
        <f t="shared" si="278"/>
        <v>0</v>
      </c>
      <c r="AJ569" s="161">
        <f t="shared" si="278"/>
        <v>0</v>
      </c>
      <c r="AK569" s="161">
        <f t="shared" si="278"/>
        <v>0</v>
      </c>
      <c r="AL569" s="161">
        <f t="shared" si="278"/>
        <v>0</v>
      </c>
      <c r="AM569" s="161">
        <f t="shared" si="278"/>
        <v>0</v>
      </c>
      <c r="AN569" s="161">
        <f t="shared" si="278"/>
        <v>0</v>
      </c>
      <c r="AO569" s="161">
        <f t="shared" si="278"/>
        <v>0</v>
      </c>
      <c r="AP569" s="161">
        <f t="shared" si="278"/>
        <v>0</v>
      </c>
    </row>
    <row r="570" spans="1:42" x14ac:dyDescent="0.2">
      <c r="A570" s="4">
        <f t="shared" si="274"/>
        <v>7</v>
      </c>
      <c r="C570" s="161">
        <f t="shared" ref="C570:AP570" si="279">C433</f>
        <v>0</v>
      </c>
      <c r="D570" s="161">
        <f t="shared" si="279"/>
        <v>0</v>
      </c>
      <c r="E570" s="161">
        <f t="shared" si="279"/>
        <v>0</v>
      </c>
      <c r="F570" s="161">
        <f t="shared" si="279"/>
        <v>0</v>
      </c>
      <c r="G570" s="161">
        <f t="shared" si="279"/>
        <v>0</v>
      </c>
      <c r="H570" s="161">
        <f t="shared" si="279"/>
        <v>0</v>
      </c>
      <c r="I570" s="161">
        <f t="shared" si="279"/>
        <v>0</v>
      </c>
      <c r="J570" s="161">
        <f t="shared" si="279"/>
        <v>0</v>
      </c>
      <c r="K570" s="161">
        <f t="shared" si="279"/>
        <v>0</v>
      </c>
      <c r="L570" s="161">
        <f t="shared" si="279"/>
        <v>0</v>
      </c>
      <c r="M570" s="161">
        <f t="shared" si="279"/>
        <v>0</v>
      </c>
      <c r="N570" s="161">
        <f t="shared" si="279"/>
        <v>0</v>
      </c>
      <c r="O570" s="161">
        <f t="shared" si="279"/>
        <v>0</v>
      </c>
      <c r="P570" s="161">
        <f t="shared" si="279"/>
        <v>0</v>
      </c>
      <c r="Q570" s="161">
        <f t="shared" si="279"/>
        <v>0</v>
      </c>
      <c r="R570" s="161">
        <f t="shared" si="279"/>
        <v>0</v>
      </c>
      <c r="S570" s="161">
        <f t="shared" si="279"/>
        <v>0</v>
      </c>
      <c r="T570" s="161">
        <f t="shared" si="279"/>
        <v>0</v>
      </c>
      <c r="U570" s="161">
        <f t="shared" si="279"/>
        <v>0</v>
      </c>
      <c r="V570" s="161">
        <f t="shared" si="279"/>
        <v>0</v>
      </c>
      <c r="W570" s="161">
        <f t="shared" si="279"/>
        <v>0</v>
      </c>
      <c r="X570" s="161">
        <f t="shared" si="279"/>
        <v>0</v>
      </c>
      <c r="Y570" s="161">
        <f t="shared" si="279"/>
        <v>0</v>
      </c>
      <c r="Z570" s="161">
        <f t="shared" si="279"/>
        <v>0</v>
      </c>
      <c r="AA570" s="161">
        <f t="shared" si="279"/>
        <v>0</v>
      </c>
      <c r="AB570" s="161">
        <f t="shared" si="279"/>
        <v>0</v>
      </c>
      <c r="AC570" s="161">
        <f t="shared" si="279"/>
        <v>0</v>
      </c>
      <c r="AD570" s="161">
        <f t="shared" si="279"/>
        <v>0</v>
      </c>
      <c r="AE570" s="161">
        <f t="shared" si="279"/>
        <v>0</v>
      </c>
      <c r="AF570" s="161">
        <f t="shared" si="279"/>
        <v>0</v>
      </c>
      <c r="AG570" s="161">
        <f t="shared" si="279"/>
        <v>0</v>
      </c>
      <c r="AH570" s="161">
        <f t="shared" si="279"/>
        <v>0</v>
      </c>
      <c r="AI570" s="161">
        <f t="shared" si="279"/>
        <v>0</v>
      </c>
      <c r="AJ570" s="161">
        <f t="shared" si="279"/>
        <v>0</v>
      </c>
      <c r="AK570" s="161">
        <f t="shared" si="279"/>
        <v>0</v>
      </c>
      <c r="AL570" s="161">
        <f t="shared" si="279"/>
        <v>0</v>
      </c>
      <c r="AM570" s="161">
        <f t="shared" si="279"/>
        <v>0</v>
      </c>
      <c r="AN570" s="161">
        <f t="shared" si="279"/>
        <v>0</v>
      </c>
      <c r="AO570" s="161">
        <f t="shared" si="279"/>
        <v>0</v>
      </c>
      <c r="AP570" s="161">
        <f t="shared" si="279"/>
        <v>0</v>
      </c>
    </row>
    <row r="571" spans="1:42" x14ac:dyDescent="0.2">
      <c r="A571" s="4">
        <f t="shared" si="274"/>
        <v>8</v>
      </c>
      <c r="C571" s="161">
        <f t="shared" ref="C571:AP571" si="280">C434</f>
        <v>0</v>
      </c>
      <c r="D571" s="161">
        <f t="shared" si="280"/>
        <v>0</v>
      </c>
      <c r="E571" s="161">
        <f t="shared" si="280"/>
        <v>0</v>
      </c>
      <c r="F571" s="161">
        <f t="shared" si="280"/>
        <v>0</v>
      </c>
      <c r="G571" s="161">
        <f t="shared" si="280"/>
        <v>0</v>
      </c>
      <c r="H571" s="161">
        <f t="shared" si="280"/>
        <v>0</v>
      </c>
      <c r="I571" s="161">
        <f t="shared" si="280"/>
        <v>0</v>
      </c>
      <c r="J571" s="161">
        <f t="shared" si="280"/>
        <v>0</v>
      </c>
      <c r="K571" s="161">
        <f t="shared" si="280"/>
        <v>0</v>
      </c>
      <c r="L571" s="161">
        <f t="shared" si="280"/>
        <v>0</v>
      </c>
      <c r="M571" s="161">
        <f t="shared" si="280"/>
        <v>0</v>
      </c>
      <c r="N571" s="161">
        <f t="shared" si="280"/>
        <v>0</v>
      </c>
      <c r="O571" s="161">
        <f t="shared" si="280"/>
        <v>0</v>
      </c>
      <c r="P571" s="161">
        <f t="shared" si="280"/>
        <v>0</v>
      </c>
      <c r="Q571" s="161">
        <f t="shared" si="280"/>
        <v>0</v>
      </c>
      <c r="R571" s="161">
        <f t="shared" si="280"/>
        <v>0</v>
      </c>
      <c r="S571" s="161">
        <f t="shared" si="280"/>
        <v>0</v>
      </c>
      <c r="T571" s="161">
        <f t="shared" si="280"/>
        <v>0</v>
      </c>
      <c r="U571" s="161">
        <f t="shared" si="280"/>
        <v>0</v>
      </c>
      <c r="V571" s="161">
        <f t="shared" si="280"/>
        <v>0</v>
      </c>
      <c r="W571" s="161">
        <f t="shared" si="280"/>
        <v>0</v>
      </c>
      <c r="X571" s="161">
        <f t="shared" si="280"/>
        <v>0</v>
      </c>
      <c r="Y571" s="161">
        <f t="shared" si="280"/>
        <v>0</v>
      </c>
      <c r="Z571" s="161">
        <f t="shared" si="280"/>
        <v>0</v>
      </c>
      <c r="AA571" s="161">
        <f t="shared" si="280"/>
        <v>0</v>
      </c>
      <c r="AB571" s="161">
        <f t="shared" si="280"/>
        <v>0</v>
      </c>
      <c r="AC571" s="161">
        <f t="shared" si="280"/>
        <v>0</v>
      </c>
      <c r="AD571" s="161">
        <f t="shared" si="280"/>
        <v>0</v>
      </c>
      <c r="AE571" s="161">
        <f t="shared" si="280"/>
        <v>0</v>
      </c>
      <c r="AF571" s="161">
        <f t="shared" si="280"/>
        <v>0</v>
      </c>
      <c r="AG571" s="161">
        <f t="shared" si="280"/>
        <v>0</v>
      </c>
      <c r="AH571" s="161">
        <f t="shared" si="280"/>
        <v>0</v>
      </c>
      <c r="AI571" s="161">
        <f t="shared" si="280"/>
        <v>0</v>
      </c>
      <c r="AJ571" s="161">
        <f t="shared" si="280"/>
        <v>0</v>
      </c>
      <c r="AK571" s="161">
        <f t="shared" si="280"/>
        <v>0</v>
      </c>
      <c r="AL571" s="161">
        <f t="shared" si="280"/>
        <v>0</v>
      </c>
      <c r="AM571" s="161">
        <f t="shared" si="280"/>
        <v>0</v>
      </c>
      <c r="AN571" s="161">
        <f t="shared" si="280"/>
        <v>0</v>
      </c>
      <c r="AO571" s="161">
        <f t="shared" si="280"/>
        <v>0</v>
      </c>
      <c r="AP571" s="161">
        <f t="shared" si="280"/>
        <v>0</v>
      </c>
    </row>
    <row r="572" spans="1:42" x14ac:dyDescent="0.2">
      <c r="A572" s="4">
        <f>A571+1</f>
        <v>9</v>
      </c>
      <c r="C572" s="161">
        <f t="shared" ref="C572:AP572" si="281">C435</f>
        <v>0</v>
      </c>
      <c r="D572" s="161">
        <f t="shared" si="281"/>
        <v>0</v>
      </c>
      <c r="E572" s="161">
        <f t="shared" si="281"/>
        <v>0</v>
      </c>
      <c r="F572" s="161">
        <f t="shared" si="281"/>
        <v>0</v>
      </c>
      <c r="G572" s="161">
        <f t="shared" si="281"/>
        <v>0</v>
      </c>
      <c r="H572" s="161">
        <f t="shared" si="281"/>
        <v>0</v>
      </c>
      <c r="I572" s="161">
        <f t="shared" si="281"/>
        <v>0</v>
      </c>
      <c r="J572" s="161">
        <f t="shared" si="281"/>
        <v>0</v>
      </c>
      <c r="K572" s="161">
        <f t="shared" si="281"/>
        <v>0</v>
      </c>
      <c r="L572" s="161">
        <f t="shared" si="281"/>
        <v>0</v>
      </c>
      <c r="M572" s="161">
        <f t="shared" si="281"/>
        <v>0</v>
      </c>
      <c r="N572" s="161">
        <f t="shared" si="281"/>
        <v>0</v>
      </c>
      <c r="O572" s="161">
        <f t="shared" si="281"/>
        <v>0</v>
      </c>
      <c r="P572" s="161">
        <f t="shared" si="281"/>
        <v>0</v>
      </c>
      <c r="Q572" s="161">
        <f t="shared" si="281"/>
        <v>0</v>
      </c>
      <c r="R572" s="161">
        <f t="shared" si="281"/>
        <v>0</v>
      </c>
      <c r="S572" s="161">
        <f t="shared" si="281"/>
        <v>0</v>
      </c>
      <c r="T572" s="161">
        <f t="shared" si="281"/>
        <v>0</v>
      </c>
      <c r="U572" s="161">
        <f t="shared" si="281"/>
        <v>0</v>
      </c>
      <c r="V572" s="161">
        <f t="shared" si="281"/>
        <v>0</v>
      </c>
      <c r="W572" s="161">
        <f t="shared" si="281"/>
        <v>0</v>
      </c>
      <c r="X572" s="161">
        <f t="shared" si="281"/>
        <v>0</v>
      </c>
      <c r="Y572" s="161">
        <f t="shared" si="281"/>
        <v>0</v>
      </c>
      <c r="Z572" s="161">
        <f t="shared" si="281"/>
        <v>0</v>
      </c>
      <c r="AA572" s="161">
        <f t="shared" si="281"/>
        <v>0</v>
      </c>
      <c r="AB572" s="161">
        <f t="shared" si="281"/>
        <v>0</v>
      </c>
      <c r="AC572" s="161">
        <f t="shared" si="281"/>
        <v>0</v>
      </c>
      <c r="AD572" s="161">
        <f t="shared" si="281"/>
        <v>0</v>
      </c>
      <c r="AE572" s="161">
        <f t="shared" si="281"/>
        <v>0</v>
      </c>
      <c r="AF572" s="161">
        <f t="shared" si="281"/>
        <v>0</v>
      </c>
      <c r="AG572" s="161">
        <f t="shared" si="281"/>
        <v>0</v>
      </c>
      <c r="AH572" s="161">
        <f t="shared" si="281"/>
        <v>0</v>
      </c>
      <c r="AI572" s="161">
        <f t="shared" si="281"/>
        <v>0</v>
      </c>
      <c r="AJ572" s="161">
        <f t="shared" si="281"/>
        <v>0</v>
      </c>
      <c r="AK572" s="161">
        <f t="shared" si="281"/>
        <v>0</v>
      </c>
      <c r="AL572" s="161">
        <f t="shared" si="281"/>
        <v>0</v>
      </c>
      <c r="AM572" s="161">
        <f t="shared" si="281"/>
        <v>0</v>
      </c>
      <c r="AN572" s="161">
        <f t="shared" si="281"/>
        <v>0</v>
      </c>
      <c r="AO572" s="161">
        <f t="shared" si="281"/>
        <v>0</v>
      </c>
      <c r="AP572" s="161">
        <f t="shared" si="281"/>
        <v>0</v>
      </c>
    </row>
    <row r="573" spans="1:42" x14ac:dyDescent="0.2">
      <c r="A573" s="4">
        <f t="shared" ref="A573" si="282">A572+1</f>
        <v>10</v>
      </c>
      <c r="C573" s="161">
        <f t="shared" ref="C573:AP573" si="283">C436</f>
        <v>0</v>
      </c>
      <c r="D573" s="161">
        <f t="shared" si="283"/>
        <v>0</v>
      </c>
      <c r="E573" s="161">
        <f t="shared" si="283"/>
        <v>0</v>
      </c>
      <c r="F573" s="161">
        <f t="shared" si="283"/>
        <v>0</v>
      </c>
      <c r="G573" s="161">
        <f t="shared" si="283"/>
        <v>0</v>
      </c>
      <c r="H573" s="161">
        <f t="shared" si="283"/>
        <v>0</v>
      </c>
      <c r="I573" s="161">
        <f t="shared" si="283"/>
        <v>0</v>
      </c>
      <c r="J573" s="161">
        <f t="shared" si="283"/>
        <v>0</v>
      </c>
      <c r="K573" s="161">
        <f t="shared" si="283"/>
        <v>0</v>
      </c>
      <c r="L573" s="161">
        <f t="shared" si="283"/>
        <v>0</v>
      </c>
      <c r="M573" s="161">
        <f t="shared" si="283"/>
        <v>0</v>
      </c>
      <c r="N573" s="161">
        <f t="shared" si="283"/>
        <v>0</v>
      </c>
      <c r="O573" s="161">
        <f t="shared" si="283"/>
        <v>0</v>
      </c>
      <c r="P573" s="161">
        <f t="shared" si="283"/>
        <v>0</v>
      </c>
      <c r="Q573" s="161">
        <f t="shared" si="283"/>
        <v>0</v>
      </c>
      <c r="R573" s="161">
        <f t="shared" si="283"/>
        <v>0</v>
      </c>
      <c r="S573" s="161">
        <f t="shared" si="283"/>
        <v>0</v>
      </c>
      <c r="T573" s="161">
        <f t="shared" si="283"/>
        <v>0</v>
      </c>
      <c r="U573" s="161">
        <f t="shared" si="283"/>
        <v>0</v>
      </c>
      <c r="V573" s="161">
        <f t="shared" si="283"/>
        <v>0</v>
      </c>
      <c r="W573" s="161">
        <f t="shared" si="283"/>
        <v>0</v>
      </c>
      <c r="X573" s="161">
        <f t="shared" si="283"/>
        <v>0</v>
      </c>
      <c r="Y573" s="161">
        <f t="shared" si="283"/>
        <v>0</v>
      </c>
      <c r="Z573" s="161">
        <f t="shared" si="283"/>
        <v>0</v>
      </c>
      <c r="AA573" s="161">
        <f t="shared" si="283"/>
        <v>0</v>
      </c>
      <c r="AB573" s="161">
        <f t="shared" si="283"/>
        <v>0</v>
      </c>
      <c r="AC573" s="161">
        <f t="shared" si="283"/>
        <v>0</v>
      </c>
      <c r="AD573" s="161">
        <f t="shared" si="283"/>
        <v>0</v>
      </c>
      <c r="AE573" s="161">
        <f t="shared" si="283"/>
        <v>0</v>
      </c>
      <c r="AF573" s="161">
        <f t="shared" si="283"/>
        <v>0</v>
      </c>
      <c r="AG573" s="161">
        <f t="shared" si="283"/>
        <v>0</v>
      </c>
      <c r="AH573" s="161">
        <f t="shared" si="283"/>
        <v>0</v>
      </c>
      <c r="AI573" s="161">
        <f t="shared" si="283"/>
        <v>0</v>
      </c>
      <c r="AJ573" s="161">
        <f t="shared" si="283"/>
        <v>0</v>
      </c>
      <c r="AK573" s="161">
        <f t="shared" si="283"/>
        <v>0</v>
      </c>
      <c r="AL573" s="161">
        <f t="shared" si="283"/>
        <v>0</v>
      </c>
      <c r="AM573" s="161">
        <f t="shared" si="283"/>
        <v>0</v>
      </c>
      <c r="AN573" s="161">
        <f t="shared" si="283"/>
        <v>0</v>
      </c>
      <c r="AO573" s="161">
        <f t="shared" si="283"/>
        <v>0</v>
      </c>
      <c r="AP573" s="161">
        <f t="shared" si="283"/>
        <v>0</v>
      </c>
    </row>
    <row r="574" spans="1:42" x14ac:dyDescent="0.2">
      <c r="A574" s="21"/>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c r="AP574" s="15"/>
    </row>
    <row r="575" spans="1:42" x14ac:dyDescent="0.2">
      <c r="A575" s="21" t="s">
        <v>80</v>
      </c>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5"/>
    </row>
    <row r="576" spans="1:42" x14ac:dyDescent="0.2">
      <c r="A576" s="4">
        <v>1</v>
      </c>
      <c r="B576" s="179">
        <f t="shared" ref="B576:B585" si="284">SUM(C576:AP576)</f>
        <v>0</v>
      </c>
      <c r="C576" s="181">
        <f t="shared" ref="C576:AP576" si="285">LOOKUP(C564,$B$507:$AP$507,$B$508:$AP$508)*$B775/100</f>
        <v>0</v>
      </c>
      <c r="D576" s="181">
        <f t="shared" si="285"/>
        <v>0</v>
      </c>
      <c r="E576" s="181">
        <f t="shared" si="285"/>
        <v>0</v>
      </c>
      <c r="F576" s="181">
        <f t="shared" si="285"/>
        <v>0</v>
      </c>
      <c r="G576" s="181">
        <f t="shared" si="285"/>
        <v>0</v>
      </c>
      <c r="H576" s="181">
        <f t="shared" si="285"/>
        <v>0</v>
      </c>
      <c r="I576" s="181">
        <f t="shared" si="285"/>
        <v>0</v>
      </c>
      <c r="J576" s="181">
        <f t="shared" si="285"/>
        <v>0</v>
      </c>
      <c r="K576" s="181">
        <f t="shared" si="285"/>
        <v>0</v>
      </c>
      <c r="L576" s="181">
        <f t="shared" si="285"/>
        <v>0</v>
      </c>
      <c r="M576" s="181">
        <f t="shared" si="285"/>
        <v>0</v>
      </c>
      <c r="N576" s="181">
        <f t="shared" si="285"/>
        <v>0</v>
      </c>
      <c r="O576" s="181">
        <f t="shared" si="285"/>
        <v>0</v>
      </c>
      <c r="P576" s="181">
        <f t="shared" si="285"/>
        <v>0</v>
      </c>
      <c r="Q576" s="181">
        <f t="shared" si="285"/>
        <v>0</v>
      </c>
      <c r="R576" s="181">
        <f t="shared" si="285"/>
        <v>0</v>
      </c>
      <c r="S576" s="181">
        <f t="shared" si="285"/>
        <v>0</v>
      </c>
      <c r="T576" s="181">
        <f t="shared" si="285"/>
        <v>0</v>
      </c>
      <c r="U576" s="181">
        <f t="shared" si="285"/>
        <v>0</v>
      </c>
      <c r="V576" s="181">
        <f t="shared" si="285"/>
        <v>0</v>
      </c>
      <c r="W576" s="181">
        <f t="shared" si="285"/>
        <v>0</v>
      </c>
      <c r="X576" s="181">
        <f t="shared" si="285"/>
        <v>0</v>
      </c>
      <c r="Y576" s="181">
        <f t="shared" si="285"/>
        <v>0</v>
      </c>
      <c r="Z576" s="181">
        <f t="shared" si="285"/>
        <v>0</v>
      </c>
      <c r="AA576" s="181">
        <f t="shared" si="285"/>
        <v>0</v>
      </c>
      <c r="AB576" s="181">
        <f t="shared" si="285"/>
        <v>0</v>
      </c>
      <c r="AC576" s="181">
        <f t="shared" si="285"/>
        <v>0</v>
      </c>
      <c r="AD576" s="181">
        <f t="shared" si="285"/>
        <v>0</v>
      </c>
      <c r="AE576" s="181">
        <f t="shared" si="285"/>
        <v>0</v>
      </c>
      <c r="AF576" s="181">
        <f t="shared" si="285"/>
        <v>0</v>
      </c>
      <c r="AG576" s="181">
        <f t="shared" si="285"/>
        <v>0</v>
      </c>
      <c r="AH576" s="181">
        <f t="shared" si="285"/>
        <v>0</v>
      </c>
      <c r="AI576" s="181">
        <f t="shared" si="285"/>
        <v>0</v>
      </c>
      <c r="AJ576" s="181">
        <f t="shared" si="285"/>
        <v>0</v>
      </c>
      <c r="AK576" s="181">
        <f t="shared" si="285"/>
        <v>0</v>
      </c>
      <c r="AL576" s="181">
        <f t="shared" si="285"/>
        <v>0</v>
      </c>
      <c r="AM576" s="181">
        <f t="shared" si="285"/>
        <v>0</v>
      </c>
      <c r="AN576" s="181">
        <f t="shared" si="285"/>
        <v>0</v>
      </c>
      <c r="AO576" s="181">
        <f t="shared" si="285"/>
        <v>0</v>
      </c>
      <c r="AP576" s="181">
        <f t="shared" si="285"/>
        <v>0</v>
      </c>
    </row>
    <row r="577" spans="1:42" x14ac:dyDescent="0.2">
      <c r="A577" s="4">
        <f>A576+1</f>
        <v>2</v>
      </c>
      <c r="B577" s="179">
        <f t="shared" si="284"/>
        <v>0</v>
      </c>
      <c r="C577" s="181">
        <f t="shared" ref="C577:AP577" si="286">LOOKUP(C565,$B$507:$AP$507,$B$508:$AP$508)*$B776/100</f>
        <v>0</v>
      </c>
      <c r="D577" s="181">
        <f t="shared" si="286"/>
        <v>0</v>
      </c>
      <c r="E577" s="181">
        <f t="shared" si="286"/>
        <v>0</v>
      </c>
      <c r="F577" s="181">
        <f t="shared" si="286"/>
        <v>0</v>
      </c>
      <c r="G577" s="181">
        <f t="shared" si="286"/>
        <v>0</v>
      </c>
      <c r="H577" s="181">
        <f t="shared" si="286"/>
        <v>0</v>
      </c>
      <c r="I577" s="181">
        <f t="shared" si="286"/>
        <v>0</v>
      </c>
      <c r="J577" s="181">
        <f t="shared" si="286"/>
        <v>0</v>
      </c>
      <c r="K577" s="181">
        <f t="shared" si="286"/>
        <v>0</v>
      </c>
      <c r="L577" s="181">
        <f t="shared" si="286"/>
        <v>0</v>
      </c>
      <c r="M577" s="181">
        <f t="shared" si="286"/>
        <v>0</v>
      </c>
      <c r="N577" s="181">
        <f t="shared" si="286"/>
        <v>0</v>
      </c>
      <c r="O577" s="181">
        <f t="shared" si="286"/>
        <v>0</v>
      </c>
      <c r="P577" s="181">
        <f t="shared" si="286"/>
        <v>0</v>
      </c>
      <c r="Q577" s="181">
        <f t="shared" si="286"/>
        <v>0</v>
      </c>
      <c r="R577" s="181">
        <f t="shared" si="286"/>
        <v>0</v>
      </c>
      <c r="S577" s="181">
        <f t="shared" si="286"/>
        <v>0</v>
      </c>
      <c r="T577" s="181">
        <f t="shared" si="286"/>
        <v>0</v>
      </c>
      <c r="U577" s="181">
        <f t="shared" si="286"/>
        <v>0</v>
      </c>
      <c r="V577" s="181">
        <f t="shared" si="286"/>
        <v>0</v>
      </c>
      <c r="W577" s="181">
        <f t="shared" si="286"/>
        <v>0</v>
      </c>
      <c r="X577" s="181">
        <f t="shared" si="286"/>
        <v>0</v>
      </c>
      <c r="Y577" s="181">
        <f t="shared" si="286"/>
        <v>0</v>
      </c>
      <c r="Z577" s="181">
        <f t="shared" si="286"/>
        <v>0</v>
      </c>
      <c r="AA577" s="181">
        <f t="shared" si="286"/>
        <v>0</v>
      </c>
      <c r="AB577" s="181">
        <f t="shared" si="286"/>
        <v>0</v>
      </c>
      <c r="AC577" s="181">
        <f t="shared" si="286"/>
        <v>0</v>
      </c>
      <c r="AD577" s="181">
        <f t="shared" si="286"/>
        <v>0</v>
      </c>
      <c r="AE577" s="181">
        <f t="shared" si="286"/>
        <v>0</v>
      </c>
      <c r="AF577" s="181">
        <f t="shared" si="286"/>
        <v>0</v>
      </c>
      <c r="AG577" s="181">
        <f t="shared" si="286"/>
        <v>0</v>
      </c>
      <c r="AH577" s="181">
        <f t="shared" si="286"/>
        <v>0</v>
      </c>
      <c r="AI577" s="181">
        <f t="shared" si="286"/>
        <v>0</v>
      </c>
      <c r="AJ577" s="181">
        <f t="shared" si="286"/>
        <v>0</v>
      </c>
      <c r="AK577" s="181">
        <f t="shared" si="286"/>
        <v>0</v>
      </c>
      <c r="AL577" s="181">
        <f t="shared" si="286"/>
        <v>0</v>
      </c>
      <c r="AM577" s="181">
        <f t="shared" si="286"/>
        <v>0</v>
      </c>
      <c r="AN577" s="181">
        <f t="shared" si="286"/>
        <v>0</v>
      </c>
      <c r="AO577" s="181">
        <f t="shared" si="286"/>
        <v>0</v>
      </c>
      <c r="AP577" s="181">
        <f t="shared" si="286"/>
        <v>0</v>
      </c>
    </row>
    <row r="578" spans="1:42" x14ac:dyDescent="0.2">
      <c r="A578" s="4">
        <f t="shared" ref="A578:A583" si="287">A577+1</f>
        <v>3</v>
      </c>
      <c r="B578" s="179">
        <f t="shared" si="284"/>
        <v>0</v>
      </c>
      <c r="C578" s="181">
        <f t="shared" ref="C578:AP578" si="288">LOOKUP(C566,$B$507:$AP$507,$B$508:$AP$508)*$B777/100</f>
        <v>0</v>
      </c>
      <c r="D578" s="181">
        <f t="shared" si="288"/>
        <v>0</v>
      </c>
      <c r="E578" s="181">
        <f t="shared" si="288"/>
        <v>0</v>
      </c>
      <c r="F578" s="181">
        <f t="shared" si="288"/>
        <v>0</v>
      </c>
      <c r="G578" s="181">
        <f t="shared" si="288"/>
        <v>0</v>
      </c>
      <c r="H578" s="181">
        <f t="shared" si="288"/>
        <v>0</v>
      </c>
      <c r="I578" s="181">
        <f t="shared" si="288"/>
        <v>0</v>
      </c>
      <c r="J578" s="181">
        <f t="shared" si="288"/>
        <v>0</v>
      </c>
      <c r="K578" s="181">
        <f t="shared" si="288"/>
        <v>0</v>
      </c>
      <c r="L578" s="181">
        <f t="shared" si="288"/>
        <v>0</v>
      </c>
      <c r="M578" s="181">
        <f t="shared" si="288"/>
        <v>0</v>
      </c>
      <c r="N578" s="181">
        <f t="shared" si="288"/>
        <v>0</v>
      </c>
      <c r="O578" s="181">
        <f t="shared" si="288"/>
        <v>0</v>
      </c>
      <c r="P578" s="181">
        <f t="shared" si="288"/>
        <v>0</v>
      </c>
      <c r="Q578" s="181">
        <f t="shared" si="288"/>
        <v>0</v>
      </c>
      <c r="R578" s="181">
        <f t="shared" si="288"/>
        <v>0</v>
      </c>
      <c r="S578" s="181">
        <f t="shared" si="288"/>
        <v>0</v>
      </c>
      <c r="T578" s="181">
        <f t="shared" si="288"/>
        <v>0</v>
      </c>
      <c r="U578" s="181">
        <f t="shared" si="288"/>
        <v>0</v>
      </c>
      <c r="V578" s="181">
        <f t="shared" si="288"/>
        <v>0</v>
      </c>
      <c r="W578" s="181">
        <f t="shared" si="288"/>
        <v>0</v>
      </c>
      <c r="X578" s="181">
        <f t="shared" si="288"/>
        <v>0</v>
      </c>
      <c r="Y578" s="181">
        <f t="shared" si="288"/>
        <v>0</v>
      </c>
      <c r="Z578" s="181">
        <f t="shared" si="288"/>
        <v>0</v>
      </c>
      <c r="AA578" s="181">
        <f t="shared" si="288"/>
        <v>0</v>
      </c>
      <c r="AB578" s="181">
        <f t="shared" si="288"/>
        <v>0</v>
      </c>
      <c r="AC578" s="181">
        <f t="shared" si="288"/>
        <v>0</v>
      </c>
      <c r="AD578" s="181">
        <f t="shared" si="288"/>
        <v>0</v>
      </c>
      <c r="AE578" s="181">
        <f t="shared" si="288"/>
        <v>0</v>
      </c>
      <c r="AF578" s="181">
        <f t="shared" si="288"/>
        <v>0</v>
      </c>
      <c r="AG578" s="181">
        <f t="shared" si="288"/>
        <v>0</v>
      </c>
      <c r="AH578" s="181">
        <f t="shared" si="288"/>
        <v>0</v>
      </c>
      <c r="AI578" s="181">
        <f t="shared" si="288"/>
        <v>0</v>
      </c>
      <c r="AJ578" s="181">
        <f t="shared" si="288"/>
        <v>0</v>
      </c>
      <c r="AK578" s="181">
        <f t="shared" si="288"/>
        <v>0</v>
      </c>
      <c r="AL578" s="181">
        <f t="shared" si="288"/>
        <v>0</v>
      </c>
      <c r="AM578" s="181">
        <f t="shared" si="288"/>
        <v>0</v>
      </c>
      <c r="AN578" s="181">
        <f t="shared" si="288"/>
        <v>0</v>
      </c>
      <c r="AO578" s="181">
        <f t="shared" si="288"/>
        <v>0</v>
      </c>
      <c r="AP578" s="181">
        <f t="shared" si="288"/>
        <v>0</v>
      </c>
    </row>
    <row r="579" spans="1:42" x14ac:dyDescent="0.2">
      <c r="A579" s="4">
        <f t="shared" si="287"/>
        <v>4</v>
      </c>
      <c r="B579" s="179">
        <f t="shared" si="284"/>
        <v>0</v>
      </c>
      <c r="C579" s="181">
        <f t="shared" ref="C579:AP579" si="289">LOOKUP(C567,$B$507:$AP$507,$B$508:$AP$508)*$B778/100</f>
        <v>0</v>
      </c>
      <c r="D579" s="181">
        <f t="shared" si="289"/>
        <v>0</v>
      </c>
      <c r="E579" s="181">
        <f t="shared" si="289"/>
        <v>0</v>
      </c>
      <c r="F579" s="181">
        <f t="shared" si="289"/>
        <v>0</v>
      </c>
      <c r="G579" s="181">
        <f t="shared" si="289"/>
        <v>0</v>
      </c>
      <c r="H579" s="181">
        <f t="shared" si="289"/>
        <v>0</v>
      </c>
      <c r="I579" s="181">
        <f t="shared" si="289"/>
        <v>0</v>
      </c>
      <c r="J579" s="181">
        <f t="shared" si="289"/>
        <v>0</v>
      </c>
      <c r="K579" s="181">
        <f t="shared" si="289"/>
        <v>0</v>
      </c>
      <c r="L579" s="181">
        <f t="shared" si="289"/>
        <v>0</v>
      </c>
      <c r="M579" s="181">
        <f t="shared" si="289"/>
        <v>0</v>
      </c>
      <c r="N579" s="181">
        <f t="shared" si="289"/>
        <v>0</v>
      </c>
      <c r="O579" s="181">
        <f t="shared" si="289"/>
        <v>0</v>
      </c>
      <c r="P579" s="181">
        <f t="shared" si="289"/>
        <v>0</v>
      </c>
      <c r="Q579" s="181">
        <f t="shared" si="289"/>
        <v>0</v>
      </c>
      <c r="R579" s="181">
        <f t="shared" si="289"/>
        <v>0</v>
      </c>
      <c r="S579" s="181">
        <f t="shared" si="289"/>
        <v>0</v>
      </c>
      <c r="T579" s="181">
        <f t="shared" si="289"/>
        <v>0</v>
      </c>
      <c r="U579" s="181">
        <f t="shared" si="289"/>
        <v>0</v>
      </c>
      <c r="V579" s="181">
        <f t="shared" si="289"/>
        <v>0</v>
      </c>
      <c r="W579" s="181">
        <f t="shared" si="289"/>
        <v>0</v>
      </c>
      <c r="X579" s="181">
        <f t="shared" si="289"/>
        <v>0</v>
      </c>
      <c r="Y579" s="181">
        <f t="shared" si="289"/>
        <v>0</v>
      </c>
      <c r="Z579" s="181">
        <f t="shared" si="289"/>
        <v>0</v>
      </c>
      <c r="AA579" s="181">
        <f t="shared" si="289"/>
        <v>0</v>
      </c>
      <c r="AB579" s="181">
        <f t="shared" si="289"/>
        <v>0</v>
      </c>
      <c r="AC579" s="181">
        <f t="shared" si="289"/>
        <v>0</v>
      </c>
      <c r="AD579" s="181">
        <f t="shared" si="289"/>
        <v>0</v>
      </c>
      <c r="AE579" s="181">
        <f t="shared" si="289"/>
        <v>0</v>
      </c>
      <c r="AF579" s="181">
        <f t="shared" si="289"/>
        <v>0</v>
      </c>
      <c r="AG579" s="181">
        <f t="shared" si="289"/>
        <v>0</v>
      </c>
      <c r="AH579" s="181">
        <f t="shared" si="289"/>
        <v>0</v>
      </c>
      <c r="AI579" s="181">
        <f t="shared" si="289"/>
        <v>0</v>
      </c>
      <c r="AJ579" s="181">
        <f t="shared" si="289"/>
        <v>0</v>
      </c>
      <c r="AK579" s="181">
        <f t="shared" si="289"/>
        <v>0</v>
      </c>
      <c r="AL579" s="181">
        <f t="shared" si="289"/>
        <v>0</v>
      </c>
      <c r="AM579" s="181">
        <f t="shared" si="289"/>
        <v>0</v>
      </c>
      <c r="AN579" s="181">
        <f t="shared" si="289"/>
        <v>0</v>
      </c>
      <c r="AO579" s="181">
        <f t="shared" si="289"/>
        <v>0</v>
      </c>
      <c r="AP579" s="181">
        <f t="shared" si="289"/>
        <v>0</v>
      </c>
    </row>
    <row r="580" spans="1:42" x14ac:dyDescent="0.2">
      <c r="A580" s="4">
        <f t="shared" si="287"/>
        <v>5</v>
      </c>
      <c r="B580" s="179">
        <f t="shared" si="284"/>
        <v>0</v>
      </c>
      <c r="C580" s="181">
        <f t="shared" ref="C580:AP580" si="290">LOOKUP(C568,$B$507:$AP$507,$B$508:$AP$508)*$B779/100</f>
        <v>0</v>
      </c>
      <c r="D580" s="181">
        <f t="shared" si="290"/>
        <v>0</v>
      </c>
      <c r="E580" s="181">
        <f t="shared" si="290"/>
        <v>0</v>
      </c>
      <c r="F580" s="181">
        <f t="shared" si="290"/>
        <v>0</v>
      </c>
      <c r="G580" s="181">
        <f t="shared" si="290"/>
        <v>0</v>
      </c>
      <c r="H580" s="181">
        <f t="shared" si="290"/>
        <v>0</v>
      </c>
      <c r="I580" s="181">
        <f t="shared" si="290"/>
        <v>0</v>
      </c>
      <c r="J580" s="181">
        <f t="shared" si="290"/>
        <v>0</v>
      </c>
      <c r="K580" s="181">
        <f t="shared" si="290"/>
        <v>0</v>
      </c>
      <c r="L580" s="181">
        <f t="shared" si="290"/>
        <v>0</v>
      </c>
      <c r="M580" s="181">
        <f t="shared" si="290"/>
        <v>0</v>
      </c>
      <c r="N580" s="181">
        <f t="shared" si="290"/>
        <v>0</v>
      </c>
      <c r="O580" s="181">
        <f t="shared" si="290"/>
        <v>0</v>
      </c>
      <c r="P580" s="181">
        <f t="shared" si="290"/>
        <v>0</v>
      </c>
      <c r="Q580" s="181">
        <f t="shared" si="290"/>
        <v>0</v>
      </c>
      <c r="R580" s="181">
        <f t="shared" si="290"/>
        <v>0</v>
      </c>
      <c r="S580" s="181">
        <f t="shared" si="290"/>
        <v>0</v>
      </c>
      <c r="T580" s="181">
        <f t="shared" si="290"/>
        <v>0</v>
      </c>
      <c r="U580" s="181">
        <f t="shared" si="290"/>
        <v>0</v>
      </c>
      <c r="V580" s="181">
        <f t="shared" si="290"/>
        <v>0</v>
      </c>
      <c r="W580" s="181">
        <f t="shared" si="290"/>
        <v>0</v>
      </c>
      <c r="X580" s="181">
        <f t="shared" si="290"/>
        <v>0</v>
      </c>
      <c r="Y580" s="181">
        <f t="shared" si="290"/>
        <v>0</v>
      </c>
      <c r="Z580" s="181">
        <f t="shared" si="290"/>
        <v>0</v>
      </c>
      <c r="AA580" s="181">
        <f t="shared" si="290"/>
        <v>0</v>
      </c>
      <c r="AB580" s="181">
        <f t="shared" si="290"/>
        <v>0</v>
      </c>
      <c r="AC580" s="181">
        <f t="shared" si="290"/>
        <v>0</v>
      </c>
      <c r="AD580" s="181">
        <f t="shared" si="290"/>
        <v>0</v>
      </c>
      <c r="AE580" s="181">
        <f t="shared" si="290"/>
        <v>0</v>
      </c>
      <c r="AF580" s="181">
        <f t="shared" si="290"/>
        <v>0</v>
      </c>
      <c r="AG580" s="181">
        <f t="shared" si="290"/>
        <v>0</v>
      </c>
      <c r="AH580" s="181">
        <f t="shared" si="290"/>
        <v>0</v>
      </c>
      <c r="AI580" s="181">
        <f t="shared" si="290"/>
        <v>0</v>
      </c>
      <c r="AJ580" s="181">
        <f t="shared" si="290"/>
        <v>0</v>
      </c>
      <c r="AK580" s="181">
        <f t="shared" si="290"/>
        <v>0</v>
      </c>
      <c r="AL580" s="181">
        <f t="shared" si="290"/>
        <v>0</v>
      </c>
      <c r="AM580" s="181">
        <f t="shared" si="290"/>
        <v>0</v>
      </c>
      <c r="AN580" s="181">
        <f t="shared" si="290"/>
        <v>0</v>
      </c>
      <c r="AO580" s="181">
        <f t="shared" si="290"/>
        <v>0</v>
      </c>
      <c r="AP580" s="181">
        <f t="shared" si="290"/>
        <v>0</v>
      </c>
    </row>
    <row r="581" spans="1:42" x14ac:dyDescent="0.2">
      <c r="A581" s="4">
        <f t="shared" si="287"/>
        <v>6</v>
      </c>
      <c r="B581" s="179">
        <f t="shared" si="284"/>
        <v>0</v>
      </c>
      <c r="C581" s="181">
        <f t="shared" ref="C581:AP581" si="291">LOOKUP(C569,$B$507:$AP$507,$B$508:$AP$508)*$B780/100</f>
        <v>0</v>
      </c>
      <c r="D581" s="181">
        <f t="shared" si="291"/>
        <v>0</v>
      </c>
      <c r="E581" s="181">
        <f t="shared" si="291"/>
        <v>0</v>
      </c>
      <c r="F581" s="181">
        <f t="shared" si="291"/>
        <v>0</v>
      </c>
      <c r="G581" s="181">
        <f t="shared" si="291"/>
        <v>0</v>
      </c>
      <c r="H581" s="181">
        <f t="shared" si="291"/>
        <v>0</v>
      </c>
      <c r="I581" s="181">
        <f t="shared" si="291"/>
        <v>0</v>
      </c>
      <c r="J581" s="181">
        <f t="shared" si="291"/>
        <v>0</v>
      </c>
      <c r="K581" s="181">
        <f t="shared" si="291"/>
        <v>0</v>
      </c>
      <c r="L581" s="181">
        <f t="shared" si="291"/>
        <v>0</v>
      </c>
      <c r="M581" s="181">
        <f t="shared" si="291"/>
        <v>0</v>
      </c>
      <c r="N581" s="181">
        <f t="shared" si="291"/>
        <v>0</v>
      </c>
      <c r="O581" s="181">
        <f t="shared" si="291"/>
        <v>0</v>
      </c>
      <c r="P581" s="181">
        <f t="shared" si="291"/>
        <v>0</v>
      </c>
      <c r="Q581" s="181">
        <f t="shared" si="291"/>
        <v>0</v>
      </c>
      <c r="R581" s="181">
        <f t="shared" si="291"/>
        <v>0</v>
      </c>
      <c r="S581" s="181">
        <f t="shared" si="291"/>
        <v>0</v>
      </c>
      <c r="T581" s="181">
        <f t="shared" si="291"/>
        <v>0</v>
      </c>
      <c r="U581" s="181">
        <f t="shared" si="291"/>
        <v>0</v>
      </c>
      <c r="V581" s="181">
        <f t="shared" si="291"/>
        <v>0</v>
      </c>
      <c r="W581" s="181">
        <f t="shared" si="291"/>
        <v>0</v>
      </c>
      <c r="X581" s="181">
        <f t="shared" si="291"/>
        <v>0</v>
      </c>
      <c r="Y581" s="181">
        <f t="shared" si="291"/>
        <v>0</v>
      </c>
      <c r="Z581" s="181">
        <f t="shared" si="291"/>
        <v>0</v>
      </c>
      <c r="AA581" s="181">
        <f t="shared" si="291"/>
        <v>0</v>
      </c>
      <c r="AB581" s="181">
        <f t="shared" si="291"/>
        <v>0</v>
      </c>
      <c r="AC581" s="181">
        <f t="shared" si="291"/>
        <v>0</v>
      </c>
      <c r="AD581" s="181">
        <f t="shared" si="291"/>
        <v>0</v>
      </c>
      <c r="AE581" s="181">
        <f t="shared" si="291"/>
        <v>0</v>
      </c>
      <c r="AF581" s="181">
        <f t="shared" si="291"/>
        <v>0</v>
      </c>
      <c r="AG581" s="181">
        <f t="shared" si="291"/>
        <v>0</v>
      </c>
      <c r="AH581" s="181">
        <f t="shared" si="291"/>
        <v>0</v>
      </c>
      <c r="AI581" s="181">
        <f t="shared" si="291"/>
        <v>0</v>
      </c>
      <c r="AJ581" s="181">
        <f t="shared" si="291"/>
        <v>0</v>
      </c>
      <c r="AK581" s="181">
        <f t="shared" si="291"/>
        <v>0</v>
      </c>
      <c r="AL581" s="181">
        <f t="shared" si="291"/>
        <v>0</v>
      </c>
      <c r="AM581" s="181">
        <f t="shared" si="291"/>
        <v>0</v>
      </c>
      <c r="AN581" s="181">
        <f t="shared" si="291"/>
        <v>0</v>
      </c>
      <c r="AO581" s="181">
        <f t="shared" si="291"/>
        <v>0</v>
      </c>
      <c r="AP581" s="181">
        <f t="shared" si="291"/>
        <v>0</v>
      </c>
    </row>
    <row r="582" spans="1:42" x14ac:dyDescent="0.2">
      <c r="A582" s="4">
        <f t="shared" si="287"/>
        <v>7</v>
      </c>
      <c r="B582" s="179">
        <f t="shared" si="284"/>
        <v>0</v>
      </c>
      <c r="C582" s="181">
        <f t="shared" ref="C582:AP582" si="292">LOOKUP(C570,$B$507:$AP$507,$B$508:$AP$508)*$B781/100</f>
        <v>0</v>
      </c>
      <c r="D582" s="181">
        <f t="shared" si="292"/>
        <v>0</v>
      </c>
      <c r="E582" s="181">
        <f t="shared" si="292"/>
        <v>0</v>
      </c>
      <c r="F582" s="181">
        <f t="shared" si="292"/>
        <v>0</v>
      </c>
      <c r="G582" s="181">
        <f t="shared" si="292"/>
        <v>0</v>
      </c>
      <c r="H582" s="181">
        <f t="shared" si="292"/>
        <v>0</v>
      </c>
      <c r="I582" s="181">
        <f t="shared" si="292"/>
        <v>0</v>
      </c>
      <c r="J582" s="181">
        <f t="shared" si="292"/>
        <v>0</v>
      </c>
      <c r="K582" s="181">
        <f t="shared" si="292"/>
        <v>0</v>
      </c>
      <c r="L582" s="181">
        <f t="shared" si="292"/>
        <v>0</v>
      </c>
      <c r="M582" s="181">
        <f t="shared" si="292"/>
        <v>0</v>
      </c>
      <c r="N582" s="181">
        <f t="shared" si="292"/>
        <v>0</v>
      </c>
      <c r="O582" s="181">
        <f t="shared" si="292"/>
        <v>0</v>
      </c>
      <c r="P582" s="181">
        <f t="shared" si="292"/>
        <v>0</v>
      </c>
      <c r="Q582" s="181">
        <f t="shared" si="292"/>
        <v>0</v>
      </c>
      <c r="R582" s="181">
        <f t="shared" si="292"/>
        <v>0</v>
      </c>
      <c r="S582" s="181">
        <f t="shared" si="292"/>
        <v>0</v>
      </c>
      <c r="T582" s="181">
        <f t="shared" si="292"/>
        <v>0</v>
      </c>
      <c r="U582" s="181">
        <f t="shared" si="292"/>
        <v>0</v>
      </c>
      <c r="V582" s="181">
        <f t="shared" si="292"/>
        <v>0</v>
      </c>
      <c r="W582" s="181">
        <f t="shared" si="292"/>
        <v>0</v>
      </c>
      <c r="X582" s="181">
        <f t="shared" si="292"/>
        <v>0</v>
      </c>
      <c r="Y582" s="181">
        <f t="shared" si="292"/>
        <v>0</v>
      </c>
      <c r="Z582" s="181">
        <f t="shared" si="292"/>
        <v>0</v>
      </c>
      <c r="AA582" s="181">
        <f t="shared" si="292"/>
        <v>0</v>
      </c>
      <c r="AB582" s="181">
        <f t="shared" si="292"/>
        <v>0</v>
      </c>
      <c r="AC582" s="181">
        <f t="shared" si="292"/>
        <v>0</v>
      </c>
      <c r="AD582" s="181">
        <f t="shared" si="292"/>
        <v>0</v>
      </c>
      <c r="AE582" s="181">
        <f t="shared" si="292"/>
        <v>0</v>
      </c>
      <c r="AF582" s="181">
        <f t="shared" si="292"/>
        <v>0</v>
      </c>
      <c r="AG582" s="181">
        <f t="shared" si="292"/>
        <v>0</v>
      </c>
      <c r="AH582" s="181">
        <f t="shared" si="292"/>
        <v>0</v>
      </c>
      <c r="AI582" s="181">
        <f t="shared" si="292"/>
        <v>0</v>
      </c>
      <c r="AJ582" s="181">
        <f t="shared" si="292"/>
        <v>0</v>
      </c>
      <c r="AK582" s="181">
        <f t="shared" si="292"/>
        <v>0</v>
      </c>
      <c r="AL582" s="181">
        <f t="shared" si="292"/>
        <v>0</v>
      </c>
      <c r="AM582" s="181">
        <f t="shared" si="292"/>
        <v>0</v>
      </c>
      <c r="AN582" s="181">
        <f t="shared" si="292"/>
        <v>0</v>
      </c>
      <c r="AO582" s="181">
        <f t="shared" si="292"/>
        <v>0</v>
      </c>
      <c r="AP582" s="181">
        <f t="shared" si="292"/>
        <v>0</v>
      </c>
    </row>
    <row r="583" spans="1:42" x14ac:dyDescent="0.2">
      <c r="A583" s="4">
        <f t="shared" si="287"/>
        <v>8</v>
      </c>
      <c r="B583" s="179">
        <f t="shared" si="284"/>
        <v>0</v>
      </c>
      <c r="C583" s="181">
        <f t="shared" ref="C583:AP583" si="293">LOOKUP(C571,$B$507:$AP$507,$B$508:$AP$508)*$B782/100</f>
        <v>0</v>
      </c>
      <c r="D583" s="181">
        <f t="shared" si="293"/>
        <v>0</v>
      </c>
      <c r="E583" s="181">
        <f t="shared" si="293"/>
        <v>0</v>
      </c>
      <c r="F583" s="181">
        <f t="shared" si="293"/>
        <v>0</v>
      </c>
      <c r="G583" s="181">
        <f t="shared" si="293"/>
        <v>0</v>
      </c>
      <c r="H583" s="181">
        <f t="shared" si="293"/>
        <v>0</v>
      </c>
      <c r="I583" s="181">
        <f t="shared" si="293"/>
        <v>0</v>
      </c>
      <c r="J583" s="181">
        <f t="shared" si="293"/>
        <v>0</v>
      </c>
      <c r="K583" s="181">
        <f t="shared" si="293"/>
        <v>0</v>
      </c>
      <c r="L583" s="181">
        <f t="shared" si="293"/>
        <v>0</v>
      </c>
      <c r="M583" s="181">
        <f t="shared" si="293"/>
        <v>0</v>
      </c>
      <c r="N583" s="181">
        <f t="shared" si="293"/>
        <v>0</v>
      </c>
      <c r="O583" s="181">
        <f t="shared" si="293"/>
        <v>0</v>
      </c>
      <c r="P583" s="181">
        <f t="shared" si="293"/>
        <v>0</v>
      </c>
      <c r="Q583" s="181">
        <f t="shared" si="293"/>
        <v>0</v>
      </c>
      <c r="R583" s="181">
        <f t="shared" si="293"/>
        <v>0</v>
      </c>
      <c r="S583" s="181">
        <f t="shared" si="293"/>
        <v>0</v>
      </c>
      <c r="T583" s="181">
        <f t="shared" si="293"/>
        <v>0</v>
      </c>
      <c r="U583" s="181">
        <f t="shared" si="293"/>
        <v>0</v>
      </c>
      <c r="V583" s="181">
        <f t="shared" si="293"/>
        <v>0</v>
      </c>
      <c r="W583" s="181">
        <f t="shared" si="293"/>
        <v>0</v>
      </c>
      <c r="X583" s="181">
        <f t="shared" si="293"/>
        <v>0</v>
      </c>
      <c r="Y583" s="181">
        <f t="shared" si="293"/>
        <v>0</v>
      </c>
      <c r="Z583" s="181">
        <f t="shared" si="293"/>
        <v>0</v>
      </c>
      <c r="AA583" s="181">
        <f t="shared" si="293"/>
        <v>0</v>
      </c>
      <c r="AB583" s="181">
        <f t="shared" si="293"/>
        <v>0</v>
      </c>
      <c r="AC583" s="181">
        <f t="shared" si="293"/>
        <v>0</v>
      </c>
      <c r="AD583" s="181">
        <f t="shared" si="293"/>
        <v>0</v>
      </c>
      <c r="AE583" s="181">
        <f t="shared" si="293"/>
        <v>0</v>
      </c>
      <c r="AF583" s="181">
        <f t="shared" si="293"/>
        <v>0</v>
      </c>
      <c r="AG583" s="181">
        <f t="shared" si="293"/>
        <v>0</v>
      </c>
      <c r="AH583" s="181">
        <f t="shared" si="293"/>
        <v>0</v>
      </c>
      <c r="AI583" s="181">
        <f t="shared" si="293"/>
        <v>0</v>
      </c>
      <c r="AJ583" s="181">
        <f t="shared" si="293"/>
        <v>0</v>
      </c>
      <c r="AK583" s="181">
        <f t="shared" si="293"/>
        <v>0</v>
      </c>
      <c r="AL583" s="181">
        <f t="shared" si="293"/>
        <v>0</v>
      </c>
      <c r="AM583" s="181">
        <f t="shared" si="293"/>
        <v>0</v>
      </c>
      <c r="AN583" s="181">
        <f t="shared" si="293"/>
        <v>0</v>
      </c>
      <c r="AO583" s="181">
        <f t="shared" si="293"/>
        <v>0</v>
      </c>
      <c r="AP583" s="181">
        <f t="shared" si="293"/>
        <v>0</v>
      </c>
    </row>
    <row r="584" spans="1:42" x14ac:dyDescent="0.2">
      <c r="A584" s="4">
        <f>A583+1</f>
        <v>9</v>
      </c>
      <c r="B584" s="179">
        <f t="shared" si="284"/>
        <v>0</v>
      </c>
      <c r="C584" s="181">
        <f t="shared" ref="C584:AP584" si="294">LOOKUP(C572,$B$507:$AP$507,$B$508:$AP$508)*$B783/100</f>
        <v>0</v>
      </c>
      <c r="D584" s="181">
        <f t="shared" si="294"/>
        <v>0</v>
      </c>
      <c r="E584" s="181">
        <f t="shared" si="294"/>
        <v>0</v>
      </c>
      <c r="F584" s="181">
        <f t="shared" si="294"/>
        <v>0</v>
      </c>
      <c r="G584" s="181">
        <f t="shared" si="294"/>
        <v>0</v>
      </c>
      <c r="H584" s="181">
        <f t="shared" si="294"/>
        <v>0</v>
      </c>
      <c r="I584" s="181">
        <f t="shared" si="294"/>
        <v>0</v>
      </c>
      <c r="J584" s="181">
        <f t="shared" si="294"/>
        <v>0</v>
      </c>
      <c r="K584" s="181">
        <f t="shared" si="294"/>
        <v>0</v>
      </c>
      <c r="L584" s="181">
        <f t="shared" si="294"/>
        <v>0</v>
      </c>
      <c r="M584" s="181">
        <f t="shared" si="294"/>
        <v>0</v>
      </c>
      <c r="N584" s="181">
        <f t="shared" si="294"/>
        <v>0</v>
      </c>
      <c r="O584" s="181">
        <f t="shared" si="294"/>
        <v>0</v>
      </c>
      <c r="P584" s="181">
        <f t="shared" si="294"/>
        <v>0</v>
      </c>
      <c r="Q584" s="181">
        <f t="shared" si="294"/>
        <v>0</v>
      </c>
      <c r="R584" s="181">
        <f t="shared" si="294"/>
        <v>0</v>
      </c>
      <c r="S584" s="181">
        <f t="shared" si="294"/>
        <v>0</v>
      </c>
      <c r="T584" s="181">
        <f t="shared" si="294"/>
        <v>0</v>
      </c>
      <c r="U584" s="181">
        <f t="shared" si="294"/>
        <v>0</v>
      </c>
      <c r="V584" s="181">
        <f t="shared" si="294"/>
        <v>0</v>
      </c>
      <c r="W584" s="181">
        <f t="shared" si="294"/>
        <v>0</v>
      </c>
      <c r="X584" s="181">
        <f t="shared" si="294"/>
        <v>0</v>
      </c>
      <c r="Y584" s="181">
        <f t="shared" si="294"/>
        <v>0</v>
      </c>
      <c r="Z584" s="181">
        <f t="shared" si="294"/>
        <v>0</v>
      </c>
      <c r="AA584" s="181">
        <f t="shared" si="294"/>
        <v>0</v>
      </c>
      <c r="AB584" s="181">
        <f t="shared" si="294"/>
        <v>0</v>
      </c>
      <c r="AC584" s="181">
        <f t="shared" si="294"/>
        <v>0</v>
      </c>
      <c r="AD584" s="181">
        <f t="shared" si="294"/>
        <v>0</v>
      </c>
      <c r="AE584" s="181">
        <f t="shared" si="294"/>
        <v>0</v>
      </c>
      <c r="AF584" s="181">
        <f t="shared" si="294"/>
        <v>0</v>
      </c>
      <c r="AG584" s="181">
        <f t="shared" si="294"/>
        <v>0</v>
      </c>
      <c r="AH584" s="181">
        <f t="shared" si="294"/>
        <v>0</v>
      </c>
      <c r="AI584" s="181">
        <f t="shared" si="294"/>
        <v>0</v>
      </c>
      <c r="AJ584" s="181">
        <f t="shared" si="294"/>
        <v>0</v>
      </c>
      <c r="AK584" s="181">
        <f t="shared" si="294"/>
        <v>0</v>
      </c>
      <c r="AL584" s="181">
        <f t="shared" si="294"/>
        <v>0</v>
      </c>
      <c r="AM584" s="181">
        <f t="shared" si="294"/>
        <v>0</v>
      </c>
      <c r="AN584" s="181">
        <f t="shared" si="294"/>
        <v>0</v>
      </c>
      <c r="AO584" s="181">
        <f t="shared" si="294"/>
        <v>0</v>
      </c>
      <c r="AP584" s="181">
        <f t="shared" si="294"/>
        <v>0</v>
      </c>
    </row>
    <row r="585" spans="1:42" x14ac:dyDescent="0.2">
      <c r="A585" s="4">
        <f t="shared" ref="A585" si="295">A584+1</f>
        <v>10</v>
      </c>
      <c r="B585" s="179">
        <f t="shared" si="284"/>
        <v>0</v>
      </c>
      <c r="C585" s="181">
        <f t="shared" ref="C585:AP585" si="296">LOOKUP(C573,$B$507:$AP$507,$B$508:$AP$508)*$B784/100</f>
        <v>0</v>
      </c>
      <c r="D585" s="181">
        <f t="shared" si="296"/>
        <v>0</v>
      </c>
      <c r="E585" s="181">
        <f t="shared" si="296"/>
        <v>0</v>
      </c>
      <c r="F585" s="181">
        <f t="shared" si="296"/>
        <v>0</v>
      </c>
      <c r="G585" s="181">
        <f t="shared" si="296"/>
        <v>0</v>
      </c>
      <c r="H585" s="181">
        <f t="shared" si="296"/>
        <v>0</v>
      </c>
      <c r="I585" s="181">
        <f t="shared" si="296"/>
        <v>0</v>
      </c>
      <c r="J585" s="181">
        <f t="shared" si="296"/>
        <v>0</v>
      </c>
      <c r="K585" s="181">
        <f t="shared" si="296"/>
        <v>0</v>
      </c>
      <c r="L585" s="181">
        <f t="shared" si="296"/>
        <v>0</v>
      </c>
      <c r="M585" s="181">
        <f t="shared" si="296"/>
        <v>0</v>
      </c>
      <c r="N585" s="181">
        <f t="shared" si="296"/>
        <v>0</v>
      </c>
      <c r="O585" s="181">
        <f t="shared" si="296"/>
        <v>0</v>
      </c>
      <c r="P585" s="181">
        <f t="shared" si="296"/>
        <v>0</v>
      </c>
      <c r="Q585" s="181">
        <f t="shared" si="296"/>
        <v>0</v>
      </c>
      <c r="R585" s="181">
        <f t="shared" si="296"/>
        <v>0</v>
      </c>
      <c r="S585" s="181">
        <f t="shared" si="296"/>
        <v>0</v>
      </c>
      <c r="T585" s="181">
        <f t="shared" si="296"/>
        <v>0</v>
      </c>
      <c r="U585" s="181">
        <f t="shared" si="296"/>
        <v>0</v>
      </c>
      <c r="V585" s="181">
        <f t="shared" si="296"/>
        <v>0</v>
      </c>
      <c r="W585" s="181">
        <f t="shared" si="296"/>
        <v>0</v>
      </c>
      <c r="X585" s="181">
        <f t="shared" si="296"/>
        <v>0</v>
      </c>
      <c r="Y585" s="181">
        <f t="shared" si="296"/>
        <v>0</v>
      </c>
      <c r="Z585" s="181">
        <f t="shared" si="296"/>
        <v>0</v>
      </c>
      <c r="AA585" s="181">
        <f t="shared" si="296"/>
        <v>0</v>
      </c>
      <c r="AB585" s="181">
        <f t="shared" si="296"/>
        <v>0</v>
      </c>
      <c r="AC585" s="181">
        <f t="shared" si="296"/>
        <v>0</v>
      </c>
      <c r="AD585" s="181">
        <f t="shared" si="296"/>
        <v>0</v>
      </c>
      <c r="AE585" s="181">
        <f t="shared" si="296"/>
        <v>0</v>
      </c>
      <c r="AF585" s="181">
        <f t="shared" si="296"/>
        <v>0</v>
      </c>
      <c r="AG585" s="181">
        <f t="shared" si="296"/>
        <v>0</v>
      </c>
      <c r="AH585" s="181">
        <f t="shared" si="296"/>
        <v>0</v>
      </c>
      <c r="AI585" s="181">
        <f t="shared" si="296"/>
        <v>0</v>
      </c>
      <c r="AJ585" s="181">
        <f t="shared" si="296"/>
        <v>0</v>
      </c>
      <c r="AK585" s="181">
        <f t="shared" si="296"/>
        <v>0</v>
      </c>
      <c r="AL585" s="181">
        <f t="shared" si="296"/>
        <v>0</v>
      </c>
      <c r="AM585" s="181">
        <f t="shared" si="296"/>
        <v>0</v>
      </c>
      <c r="AN585" s="181">
        <f t="shared" si="296"/>
        <v>0</v>
      </c>
      <c r="AO585" s="181">
        <f t="shared" si="296"/>
        <v>0</v>
      </c>
      <c r="AP585" s="181">
        <f t="shared" si="296"/>
        <v>0</v>
      </c>
    </row>
    <row r="586" spans="1:42" x14ac:dyDescent="0.2">
      <c r="A586" s="26" t="s">
        <v>12</v>
      </c>
      <c r="B586" s="15"/>
      <c r="C586" s="161">
        <f>SUM(C576:C585)</f>
        <v>0</v>
      </c>
      <c r="D586" s="161">
        <f t="shared" ref="D586:AP586" si="297">SUM(D576:D585)</f>
        <v>0</v>
      </c>
      <c r="E586" s="161">
        <f t="shared" si="297"/>
        <v>0</v>
      </c>
      <c r="F586" s="161">
        <f t="shared" si="297"/>
        <v>0</v>
      </c>
      <c r="G586" s="161">
        <f t="shared" si="297"/>
        <v>0</v>
      </c>
      <c r="H586" s="161">
        <f t="shared" si="297"/>
        <v>0</v>
      </c>
      <c r="I586" s="161">
        <f t="shared" si="297"/>
        <v>0</v>
      </c>
      <c r="J586" s="161">
        <f t="shared" si="297"/>
        <v>0</v>
      </c>
      <c r="K586" s="161">
        <f t="shared" si="297"/>
        <v>0</v>
      </c>
      <c r="L586" s="161">
        <f t="shared" si="297"/>
        <v>0</v>
      </c>
      <c r="M586" s="161">
        <f t="shared" si="297"/>
        <v>0</v>
      </c>
      <c r="N586" s="161">
        <f t="shared" si="297"/>
        <v>0</v>
      </c>
      <c r="O586" s="161">
        <f t="shared" si="297"/>
        <v>0</v>
      </c>
      <c r="P586" s="161">
        <f t="shared" si="297"/>
        <v>0</v>
      </c>
      <c r="Q586" s="161">
        <f t="shared" si="297"/>
        <v>0</v>
      </c>
      <c r="R586" s="161">
        <f t="shared" si="297"/>
        <v>0</v>
      </c>
      <c r="S586" s="161">
        <f t="shared" si="297"/>
        <v>0</v>
      </c>
      <c r="T586" s="161">
        <f t="shared" si="297"/>
        <v>0</v>
      </c>
      <c r="U586" s="161">
        <f t="shared" si="297"/>
        <v>0</v>
      </c>
      <c r="V586" s="161">
        <f t="shared" si="297"/>
        <v>0</v>
      </c>
      <c r="W586" s="161">
        <f t="shared" si="297"/>
        <v>0</v>
      </c>
      <c r="X586" s="161">
        <f t="shared" si="297"/>
        <v>0</v>
      </c>
      <c r="Y586" s="161">
        <f t="shared" si="297"/>
        <v>0</v>
      </c>
      <c r="Z586" s="161">
        <f t="shared" si="297"/>
        <v>0</v>
      </c>
      <c r="AA586" s="161">
        <f t="shared" si="297"/>
        <v>0</v>
      </c>
      <c r="AB586" s="161">
        <f t="shared" si="297"/>
        <v>0</v>
      </c>
      <c r="AC586" s="161">
        <f t="shared" si="297"/>
        <v>0</v>
      </c>
      <c r="AD586" s="161">
        <f t="shared" si="297"/>
        <v>0</v>
      </c>
      <c r="AE586" s="161">
        <f t="shared" si="297"/>
        <v>0</v>
      </c>
      <c r="AF586" s="161">
        <f t="shared" si="297"/>
        <v>0</v>
      </c>
      <c r="AG586" s="161">
        <f t="shared" si="297"/>
        <v>0</v>
      </c>
      <c r="AH586" s="161">
        <f t="shared" si="297"/>
        <v>0</v>
      </c>
      <c r="AI586" s="161">
        <f t="shared" si="297"/>
        <v>0</v>
      </c>
      <c r="AJ586" s="161">
        <f t="shared" si="297"/>
        <v>0</v>
      </c>
      <c r="AK586" s="161">
        <f t="shared" si="297"/>
        <v>0</v>
      </c>
      <c r="AL586" s="161">
        <f t="shared" si="297"/>
        <v>0</v>
      </c>
      <c r="AM586" s="161">
        <f t="shared" si="297"/>
        <v>0</v>
      </c>
      <c r="AN586" s="161">
        <f t="shared" si="297"/>
        <v>0</v>
      </c>
      <c r="AO586" s="161">
        <f t="shared" si="297"/>
        <v>0</v>
      </c>
      <c r="AP586" s="161">
        <f t="shared" si="297"/>
        <v>0</v>
      </c>
    </row>
    <row r="587" spans="1:42" x14ac:dyDescent="0.2">
      <c r="A587" s="26"/>
      <c r="B587" s="15"/>
      <c r="C587" s="161"/>
      <c r="D587" s="161"/>
      <c r="E587" s="161"/>
      <c r="F587" s="161"/>
      <c r="G587" s="161"/>
      <c r="H587" s="161"/>
      <c r="I587" s="161"/>
      <c r="J587" s="161"/>
      <c r="K587" s="161"/>
      <c r="L587" s="161"/>
      <c r="M587" s="161"/>
      <c r="N587" s="161"/>
      <c r="O587" s="161"/>
      <c r="P587" s="161"/>
      <c r="Q587" s="161"/>
      <c r="R587" s="161"/>
      <c r="S587" s="161"/>
      <c r="T587" s="161"/>
      <c r="U587" s="161"/>
      <c r="V587" s="161"/>
      <c r="W587" s="161"/>
      <c r="X587" s="161"/>
      <c r="Y587" s="161"/>
      <c r="Z587" s="161"/>
      <c r="AA587" s="161"/>
      <c r="AB587" s="161"/>
      <c r="AC587" s="161"/>
      <c r="AD587" s="161"/>
      <c r="AE587" s="161"/>
      <c r="AF587" s="161"/>
      <c r="AG587" s="161"/>
      <c r="AH587" s="161"/>
      <c r="AI587" s="161"/>
      <c r="AJ587" s="161"/>
      <c r="AK587" s="161"/>
      <c r="AL587" s="161"/>
      <c r="AM587" s="161"/>
      <c r="AN587" s="161"/>
      <c r="AO587" s="161"/>
      <c r="AP587" s="161"/>
    </row>
    <row r="588" spans="1:42" x14ac:dyDescent="0.2">
      <c r="A588" s="83" t="s">
        <v>208</v>
      </c>
      <c r="B588" s="219"/>
      <c r="C588" s="219"/>
      <c r="D588" s="219"/>
      <c r="E588" s="219"/>
      <c r="F588" s="219"/>
      <c r="G588" s="219"/>
      <c r="H588" s="219"/>
      <c r="I588" s="219"/>
      <c r="J588" s="219"/>
      <c r="K588" s="219"/>
      <c r="L588" s="219"/>
      <c r="M588" s="219"/>
      <c r="N588" s="219"/>
      <c r="O588" s="219"/>
      <c r="P588" s="219"/>
      <c r="Q588" s="219"/>
      <c r="R588" s="219"/>
      <c r="S588" s="219"/>
      <c r="T588" s="219"/>
      <c r="U588" s="219"/>
      <c r="V588" s="219"/>
      <c r="W588" s="219"/>
      <c r="X588" s="219"/>
      <c r="Y588" s="219"/>
      <c r="Z588" s="219"/>
      <c r="AA588" s="219"/>
      <c r="AB588" s="219"/>
      <c r="AC588" s="219"/>
      <c r="AD588" s="219"/>
      <c r="AE588" s="219"/>
      <c r="AF588" s="219"/>
      <c r="AG588" s="219"/>
      <c r="AH588" s="219"/>
      <c r="AI588" s="219"/>
      <c r="AJ588" s="219"/>
      <c r="AK588" s="219"/>
      <c r="AL588" s="219"/>
      <c r="AM588" s="219"/>
      <c r="AN588" s="219"/>
      <c r="AO588" s="219"/>
      <c r="AP588" s="219"/>
    </row>
    <row r="589" spans="1:42" x14ac:dyDescent="0.2">
      <c r="A589" s="20" t="s">
        <v>451</v>
      </c>
      <c r="B589" s="122"/>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row>
    <row r="590" spans="1:42" x14ac:dyDescent="0.2">
      <c r="A590" s="18" t="s">
        <v>5</v>
      </c>
      <c r="B590" s="122"/>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row>
    <row r="591" spans="1:42" x14ac:dyDescent="0.2">
      <c r="A591" s="89" t="s">
        <v>452</v>
      </c>
      <c r="B591" s="122"/>
      <c r="C591" s="122">
        <f t="array" ref="C591:AP591">Inputs!D216:AQ216</f>
        <v>0</v>
      </c>
      <c r="D591" s="122">
        <v>0</v>
      </c>
      <c r="E591" s="122">
        <v>0</v>
      </c>
      <c r="F591" s="122">
        <v>0</v>
      </c>
      <c r="G591" s="122">
        <v>0</v>
      </c>
      <c r="H591" s="122">
        <v>0</v>
      </c>
      <c r="I591" s="122">
        <v>0</v>
      </c>
      <c r="J591" s="122">
        <v>0</v>
      </c>
      <c r="K591" s="122">
        <v>0</v>
      </c>
      <c r="L591" s="122">
        <v>0</v>
      </c>
      <c r="M591" s="122">
        <v>0</v>
      </c>
      <c r="N591" s="122">
        <v>0</v>
      </c>
      <c r="O591" s="122">
        <v>0</v>
      </c>
      <c r="P591" s="122">
        <v>0</v>
      </c>
      <c r="Q591" s="122">
        <v>0</v>
      </c>
      <c r="R591" s="122">
        <v>0</v>
      </c>
      <c r="S591" s="122">
        <v>0</v>
      </c>
      <c r="T591" s="122">
        <v>0</v>
      </c>
      <c r="U591" s="122">
        <v>0</v>
      </c>
      <c r="V591" s="122">
        <v>0</v>
      </c>
      <c r="W591" s="122">
        <v>0</v>
      </c>
      <c r="X591" s="122">
        <v>0</v>
      </c>
      <c r="Y591" s="122">
        <v>0</v>
      </c>
      <c r="Z591" s="122">
        <v>0</v>
      </c>
      <c r="AA591" s="122">
        <v>0</v>
      </c>
      <c r="AB591" s="122">
        <v>0</v>
      </c>
      <c r="AC591" s="122">
        <v>0</v>
      </c>
      <c r="AD591" s="122">
        <v>0</v>
      </c>
      <c r="AE591" s="122">
        <v>0</v>
      </c>
      <c r="AF591" s="122">
        <v>0</v>
      </c>
      <c r="AG591" s="122">
        <v>0</v>
      </c>
      <c r="AH591" s="122">
        <v>0</v>
      </c>
      <c r="AI591" s="122">
        <v>0</v>
      </c>
      <c r="AJ591" s="122">
        <v>0</v>
      </c>
      <c r="AK591" s="122">
        <v>0</v>
      </c>
      <c r="AL591" s="122">
        <v>0</v>
      </c>
      <c r="AM591" s="122">
        <v>0</v>
      </c>
      <c r="AN591" s="122">
        <v>0</v>
      </c>
      <c r="AO591" s="122">
        <v>0</v>
      </c>
      <c r="AP591" s="122">
        <v>0</v>
      </c>
    </row>
    <row r="592" spans="1:42" x14ac:dyDescent="0.2">
      <c r="A592" s="89" t="s">
        <v>453</v>
      </c>
      <c r="B592" s="122"/>
      <c r="C592" s="122">
        <f t="array" ref="C592:AP592">Inputs!D219:AQ219</f>
        <v>0</v>
      </c>
      <c r="D592" s="122">
        <v>0</v>
      </c>
      <c r="E592" s="122">
        <v>0</v>
      </c>
      <c r="F592" s="122">
        <v>0</v>
      </c>
      <c r="G592" s="122">
        <v>0</v>
      </c>
      <c r="H592" s="122">
        <v>0</v>
      </c>
      <c r="I592" s="122">
        <v>0</v>
      </c>
      <c r="J592" s="122">
        <v>0</v>
      </c>
      <c r="K592" s="122">
        <v>0</v>
      </c>
      <c r="L592" s="122">
        <v>0</v>
      </c>
      <c r="M592" s="122">
        <v>0</v>
      </c>
      <c r="N592" s="122">
        <v>0</v>
      </c>
      <c r="O592" s="122">
        <v>0</v>
      </c>
      <c r="P592" s="122">
        <v>0</v>
      </c>
      <c r="Q592" s="122">
        <v>0</v>
      </c>
      <c r="R592" s="122">
        <v>0</v>
      </c>
      <c r="S592" s="122">
        <v>0</v>
      </c>
      <c r="T592" s="122">
        <v>0</v>
      </c>
      <c r="U592" s="122">
        <v>0</v>
      </c>
      <c r="V592" s="122">
        <v>0</v>
      </c>
      <c r="W592" s="122">
        <v>0</v>
      </c>
      <c r="X592" s="122">
        <v>0</v>
      </c>
      <c r="Y592" s="122">
        <v>0</v>
      </c>
      <c r="Z592" s="122">
        <v>0</v>
      </c>
      <c r="AA592" s="122">
        <v>0</v>
      </c>
      <c r="AB592" s="122">
        <v>0</v>
      </c>
      <c r="AC592" s="122">
        <v>0</v>
      </c>
      <c r="AD592" s="122">
        <v>0</v>
      </c>
      <c r="AE592" s="122">
        <v>0</v>
      </c>
      <c r="AF592" s="122">
        <v>0</v>
      </c>
      <c r="AG592" s="122">
        <v>0</v>
      </c>
      <c r="AH592" s="122">
        <v>0</v>
      </c>
      <c r="AI592" s="122">
        <v>0</v>
      </c>
      <c r="AJ592" s="122">
        <v>0</v>
      </c>
      <c r="AK592" s="122">
        <v>0</v>
      </c>
      <c r="AL592" s="122">
        <v>0</v>
      </c>
      <c r="AM592" s="122">
        <v>0</v>
      </c>
      <c r="AN592" s="122">
        <v>0</v>
      </c>
      <c r="AO592" s="122">
        <v>0</v>
      </c>
      <c r="AP592" s="122">
        <v>0</v>
      </c>
    </row>
    <row r="593" spans="1:42" x14ac:dyDescent="0.2">
      <c r="A593" s="21" t="s">
        <v>454</v>
      </c>
      <c r="B593" s="319"/>
      <c r="C593" s="319">
        <f t="array" ref="C593:AP593">Inputs!D220:AQ220</f>
        <v>9.9999999999999998E+37</v>
      </c>
      <c r="D593" s="319">
        <v>9.9999999999999998E+37</v>
      </c>
      <c r="E593" s="319">
        <v>9.9999999999999998E+37</v>
      </c>
      <c r="F593" s="319">
        <v>9.9999999999999998E+37</v>
      </c>
      <c r="G593" s="319">
        <v>9.9999999999999998E+37</v>
      </c>
      <c r="H593" s="319">
        <v>9.9999999999999998E+37</v>
      </c>
      <c r="I593" s="319">
        <v>9.9999999999999998E+37</v>
      </c>
      <c r="J593" s="319">
        <v>9.9999999999999998E+37</v>
      </c>
      <c r="K593" s="319">
        <v>9.9999999999999998E+37</v>
      </c>
      <c r="L593" s="319">
        <v>9.9999999999999998E+37</v>
      </c>
      <c r="M593" s="319">
        <v>9.9999999999999998E+37</v>
      </c>
      <c r="N593" s="319">
        <v>9.9999999999999998E+37</v>
      </c>
      <c r="O593" s="319">
        <v>9.9999999999999998E+37</v>
      </c>
      <c r="P593" s="319">
        <v>9.9999999999999998E+37</v>
      </c>
      <c r="Q593" s="319">
        <v>9.9999999999999998E+37</v>
      </c>
      <c r="R593" s="319">
        <v>9.9999999999999998E+37</v>
      </c>
      <c r="S593" s="319">
        <v>9.9999999999999998E+37</v>
      </c>
      <c r="T593" s="319">
        <v>9.9999999999999998E+37</v>
      </c>
      <c r="U593" s="319">
        <v>9.9999999999999998E+37</v>
      </c>
      <c r="V593" s="319">
        <v>9.9999999999999998E+37</v>
      </c>
      <c r="W593" s="319">
        <v>9.9999999999999998E+37</v>
      </c>
      <c r="X593" s="319">
        <v>9.9999999999999998E+37</v>
      </c>
      <c r="Y593" s="319">
        <v>9.9999999999999998E+37</v>
      </c>
      <c r="Z593" s="319">
        <v>9.9999999999999998E+37</v>
      </c>
      <c r="AA593" s="319">
        <v>9.9999999999999998E+37</v>
      </c>
      <c r="AB593" s="319">
        <v>0</v>
      </c>
      <c r="AC593" s="319">
        <v>0</v>
      </c>
      <c r="AD593" s="319">
        <v>0</v>
      </c>
      <c r="AE593" s="319">
        <v>0</v>
      </c>
      <c r="AF593" s="319">
        <v>0</v>
      </c>
      <c r="AG593" s="319">
        <v>0</v>
      </c>
      <c r="AH593" s="319">
        <v>0</v>
      </c>
      <c r="AI593" s="319">
        <v>0</v>
      </c>
      <c r="AJ593" s="319">
        <v>0</v>
      </c>
      <c r="AK593" s="319">
        <v>0</v>
      </c>
      <c r="AL593" s="319">
        <v>0</v>
      </c>
      <c r="AM593" s="319">
        <v>0</v>
      </c>
      <c r="AN593" s="319">
        <v>0</v>
      </c>
      <c r="AO593" s="319">
        <v>0</v>
      </c>
      <c r="AP593" s="319">
        <v>0</v>
      </c>
    </row>
    <row r="594" spans="1:42" x14ac:dyDescent="0.2">
      <c r="A594" s="21" t="s">
        <v>455</v>
      </c>
      <c r="B594" s="122"/>
      <c r="C594" s="122">
        <f>MIN(C$593,C$592/100*$G$325)</f>
        <v>0</v>
      </c>
      <c r="D594" s="122">
        <f t="shared" ref="D594:AP594" si="298">MIN(D$593,D$592/100*$G$325)</f>
        <v>0</v>
      </c>
      <c r="E594" s="122">
        <f t="shared" si="298"/>
        <v>0</v>
      </c>
      <c r="F594" s="122">
        <f t="shared" si="298"/>
        <v>0</v>
      </c>
      <c r="G594" s="122">
        <f t="shared" si="298"/>
        <v>0</v>
      </c>
      <c r="H594" s="122">
        <f t="shared" si="298"/>
        <v>0</v>
      </c>
      <c r="I594" s="122">
        <f t="shared" si="298"/>
        <v>0</v>
      </c>
      <c r="J594" s="122">
        <f t="shared" si="298"/>
        <v>0</v>
      </c>
      <c r="K594" s="122">
        <f t="shared" si="298"/>
        <v>0</v>
      </c>
      <c r="L594" s="122">
        <f t="shared" si="298"/>
        <v>0</v>
      </c>
      <c r="M594" s="122">
        <f t="shared" si="298"/>
        <v>0</v>
      </c>
      <c r="N594" s="122">
        <f t="shared" si="298"/>
        <v>0</v>
      </c>
      <c r="O594" s="122">
        <f t="shared" si="298"/>
        <v>0</v>
      </c>
      <c r="P594" s="122">
        <f t="shared" si="298"/>
        <v>0</v>
      </c>
      <c r="Q594" s="122">
        <f t="shared" si="298"/>
        <v>0</v>
      </c>
      <c r="R594" s="122">
        <f t="shared" si="298"/>
        <v>0</v>
      </c>
      <c r="S594" s="122">
        <f t="shared" si="298"/>
        <v>0</v>
      </c>
      <c r="T594" s="122">
        <f t="shared" si="298"/>
        <v>0</v>
      </c>
      <c r="U594" s="122">
        <f t="shared" si="298"/>
        <v>0</v>
      </c>
      <c r="V594" s="122">
        <f t="shared" si="298"/>
        <v>0</v>
      </c>
      <c r="W594" s="122">
        <f t="shared" si="298"/>
        <v>0</v>
      </c>
      <c r="X594" s="122">
        <f t="shared" si="298"/>
        <v>0</v>
      </c>
      <c r="Y594" s="122">
        <f t="shared" si="298"/>
        <v>0</v>
      </c>
      <c r="Z594" s="122">
        <f t="shared" si="298"/>
        <v>0</v>
      </c>
      <c r="AA594" s="122">
        <f t="shared" si="298"/>
        <v>0</v>
      </c>
      <c r="AB594" s="122">
        <f t="shared" si="298"/>
        <v>0</v>
      </c>
      <c r="AC594" s="122">
        <f t="shared" si="298"/>
        <v>0</v>
      </c>
      <c r="AD594" s="122">
        <f t="shared" si="298"/>
        <v>0</v>
      </c>
      <c r="AE594" s="122">
        <f t="shared" si="298"/>
        <v>0</v>
      </c>
      <c r="AF594" s="122">
        <f t="shared" si="298"/>
        <v>0</v>
      </c>
      <c r="AG594" s="122">
        <f t="shared" si="298"/>
        <v>0</v>
      </c>
      <c r="AH594" s="122">
        <f t="shared" si="298"/>
        <v>0</v>
      </c>
      <c r="AI594" s="122">
        <f t="shared" si="298"/>
        <v>0</v>
      </c>
      <c r="AJ594" s="122">
        <f t="shared" si="298"/>
        <v>0</v>
      </c>
      <c r="AK594" s="122">
        <f t="shared" si="298"/>
        <v>0</v>
      </c>
      <c r="AL594" s="122">
        <f t="shared" si="298"/>
        <v>0</v>
      </c>
      <c r="AM594" s="122">
        <f t="shared" si="298"/>
        <v>0</v>
      </c>
      <c r="AN594" s="122">
        <f t="shared" si="298"/>
        <v>0</v>
      </c>
      <c r="AO594" s="122">
        <f t="shared" si="298"/>
        <v>0</v>
      </c>
      <c r="AP594" s="122">
        <f t="shared" si="298"/>
        <v>0</v>
      </c>
    </row>
    <row r="595" spans="1:42" x14ac:dyDescent="0.2">
      <c r="A595" s="89" t="s">
        <v>12</v>
      </c>
      <c r="B595" s="122"/>
      <c r="C595" s="122">
        <f>C$591+C$594</f>
        <v>0</v>
      </c>
      <c r="D595" s="122">
        <f t="shared" ref="D595:AP595" si="299">D$591+D$594</f>
        <v>0</v>
      </c>
      <c r="E595" s="122">
        <f t="shared" si="299"/>
        <v>0</v>
      </c>
      <c r="F595" s="122">
        <f t="shared" si="299"/>
        <v>0</v>
      </c>
      <c r="G595" s="122">
        <f t="shared" si="299"/>
        <v>0</v>
      </c>
      <c r="H595" s="122">
        <f t="shared" si="299"/>
        <v>0</v>
      </c>
      <c r="I595" s="122">
        <f t="shared" si="299"/>
        <v>0</v>
      </c>
      <c r="J595" s="122">
        <f t="shared" si="299"/>
        <v>0</v>
      </c>
      <c r="K595" s="122">
        <f t="shared" si="299"/>
        <v>0</v>
      </c>
      <c r="L595" s="122">
        <f t="shared" si="299"/>
        <v>0</v>
      </c>
      <c r="M595" s="122">
        <f t="shared" si="299"/>
        <v>0</v>
      </c>
      <c r="N595" s="122">
        <f t="shared" si="299"/>
        <v>0</v>
      </c>
      <c r="O595" s="122">
        <f t="shared" si="299"/>
        <v>0</v>
      </c>
      <c r="P595" s="122">
        <f t="shared" si="299"/>
        <v>0</v>
      </c>
      <c r="Q595" s="122">
        <f t="shared" si="299"/>
        <v>0</v>
      </c>
      <c r="R595" s="122">
        <f t="shared" si="299"/>
        <v>0</v>
      </c>
      <c r="S595" s="122">
        <f t="shared" si="299"/>
        <v>0</v>
      </c>
      <c r="T595" s="122">
        <f t="shared" si="299"/>
        <v>0</v>
      </c>
      <c r="U595" s="122">
        <f t="shared" si="299"/>
        <v>0</v>
      </c>
      <c r="V595" s="122">
        <f t="shared" si="299"/>
        <v>0</v>
      </c>
      <c r="W595" s="122">
        <f t="shared" si="299"/>
        <v>0</v>
      </c>
      <c r="X595" s="122">
        <f t="shared" si="299"/>
        <v>0</v>
      </c>
      <c r="Y595" s="122">
        <f t="shared" si="299"/>
        <v>0</v>
      </c>
      <c r="Z595" s="122">
        <f t="shared" si="299"/>
        <v>0</v>
      </c>
      <c r="AA595" s="122">
        <f t="shared" si="299"/>
        <v>0</v>
      </c>
      <c r="AB595" s="122">
        <f t="shared" si="299"/>
        <v>0</v>
      </c>
      <c r="AC595" s="122">
        <f t="shared" si="299"/>
        <v>0</v>
      </c>
      <c r="AD595" s="122">
        <f t="shared" si="299"/>
        <v>0</v>
      </c>
      <c r="AE595" s="122">
        <f t="shared" si="299"/>
        <v>0</v>
      </c>
      <c r="AF595" s="122">
        <f t="shared" si="299"/>
        <v>0</v>
      </c>
      <c r="AG595" s="122">
        <f t="shared" si="299"/>
        <v>0</v>
      </c>
      <c r="AH595" s="122">
        <f t="shared" si="299"/>
        <v>0</v>
      </c>
      <c r="AI595" s="122">
        <f t="shared" si="299"/>
        <v>0</v>
      </c>
      <c r="AJ595" s="122">
        <f t="shared" si="299"/>
        <v>0</v>
      </c>
      <c r="AK595" s="122">
        <f t="shared" si="299"/>
        <v>0</v>
      </c>
      <c r="AL595" s="122">
        <f t="shared" si="299"/>
        <v>0</v>
      </c>
      <c r="AM595" s="122">
        <f t="shared" si="299"/>
        <v>0</v>
      </c>
      <c r="AN595" s="122">
        <f t="shared" si="299"/>
        <v>0</v>
      </c>
      <c r="AO595" s="122">
        <f t="shared" si="299"/>
        <v>0</v>
      </c>
      <c r="AP595" s="122">
        <f t="shared" si="299"/>
        <v>0</v>
      </c>
    </row>
    <row r="596" spans="1:42" x14ac:dyDescent="0.2">
      <c r="A596" s="18" t="s">
        <v>4</v>
      </c>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c r="AP596" s="15"/>
    </row>
    <row r="597" spans="1:42" x14ac:dyDescent="0.2">
      <c r="A597" s="89" t="s">
        <v>452</v>
      </c>
      <c r="B597" s="122"/>
      <c r="C597" s="122">
        <f t="array" ref="C597:AP597">Inputs!D215:AQ215</f>
        <v>0</v>
      </c>
      <c r="D597" s="122">
        <v>0</v>
      </c>
      <c r="E597" s="122">
        <v>0</v>
      </c>
      <c r="F597" s="122">
        <v>0</v>
      </c>
      <c r="G597" s="122">
        <v>0</v>
      </c>
      <c r="H597" s="122">
        <v>0</v>
      </c>
      <c r="I597" s="122">
        <v>0</v>
      </c>
      <c r="J597" s="122">
        <v>0</v>
      </c>
      <c r="K597" s="122">
        <v>0</v>
      </c>
      <c r="L597" s="122">
        <v>0</v>
      </c>
      <c r="M597" s="122">
        <v>0</v>
      </c>
      <c r="N597" s="122">
        <v>0</v>
      </c>
      <c r="O597" s="122">
        <v>0</v>
      </c>
      <c r="P597" s="122">
        <v>0</v>
      </c>
      <c r="Q597" s="122">
        <v>0</v>
      </c>
      <c r="R597" s="122">
        <v>0</v>
      </c>
      <c r="S597" s="122">
        <v>0</v>
      </c>
      <c r="T597" s="122">
        <v>0</v>
      </c>
      <c r="U597" s="122">
        <v>0</v>
      </c>
      <c r="V597" s="122">
        <v>0</v>
      </c>
      <c r="W597" s="122">
        <v>0</v>
      </c>
      <c r="X597" s="122">
        <v>0</v>
      </c>
      <c r="Y597" s="122">
        <v>0</v>
      </c>
      <c r="Z597" s="122">
        <v>0</v>
      </c>
      <c r="AA597" s="122">
        <v>0</v>
      </c>
      <c r="AB597" s="122">
        <v>0</v>
      </c>
      <c r="AC597" s="122">
        <v>0</v>
      </c>
      <c r="AD597" s="122">
        <v>0</v>
      </c>
      <c r="AE597" s="122">
        <v>0</v>
      </c>
      <c r="AF597" s="122">
        <v>0</v>
      </c>
      <c r="AG597" s="122">
        <v>0</v>
      </c>
      <c r="AH597" s="122">
        <v>0</v>
      </c>
      <c r="AI597" s="122">
        <v>0</v>
      </c>
      <c r="AJ597" s="122">
        <v>0</v>
      </c>
      <c r="AK597" s="122">
        <v>0</v>
      </c>
      <c r="AL597" s="122">
        <v>0</v>
      </c>
      <c r="AM597" s="122">
        <v>0</v>
      </c>
      <c r="AN597" s="122">
        <v>0</v>
      </c>
      <c r="AO597" s="122">
        <v>0</v>
      </c>
      <c r="AP597" s="122">
        <v>0</v>
      </c>
    </row>
    <row r="598" spans="1:42" x14ac:dyDescent="0.2">
      <c r="A598" s="89" t="s">
        <v>456</v>
      </c>
      <c r="B598" s="122"/>
      <c r="C598" s="122">
        <f t="array" ref="C598:AP598">Inputs!D217:AQ217</f>
        <v>30</v>
      </c>
      <c r="D598" s="122">
        <v>0</v>
      </c>
      <c r="E598" s="122">
        <v>0</v>
      </c>
      <c r="F598" s="122">
        <v>0</v>
      </c>
      <c r="G598" s="122">
        <v>0</v>
      </c>
      <c r="H598" s="122">
        <v>0</v>
      </c>
      <c r="I598" s="122">
        <v>0</v>
      </c>
      <c r="J598" s="122">
        <v>0</v>
      </c>
      <c r="K598" s="122">
        <v>0</v>
      </c>
      <c r="L598" s="122">
        <v>0</v>
      </c>
      <c r="M598" s="122">
        <v>0</v>
      </c>
      <c r="N598" s="122">
        <v>0</v>
      </c>
      <c r="O598" s="122">
        <v>0</v>
      </c>
      <c r="P598" s="122">
        <v>0</v>
      </c>
      <c r="Q598" s="122">
        <v>0</v>
      </c>
      <c r="R598" s="122">
        <v>0</v>
      </c>
      <c r="S598" s="122">
        <v>0</v>
      </c>
      <c r="T598" s="122">
        <v>0</v>
      </c>
      <c r="U598" s="122">
        <v>0</v>
      </c>
      <c r="V598" s="122">
        <v>0</v>
      </c>
      <c r="W598" s="122">
        <v>0</v>
      </c>
      <c r="X598" s="122">
        <v>0</v>
      </c>
      <c r="Y598" s="122">
        <v>0</v>
      </c>
      <c r="Z598" s="122">
        <v>0</v>
      </c>
      <c r="AA598" s="122">
        <v>0</v>
      </c>
      <c r="AB598" s="122">
        <v>0</v>
      </c>
      <c r="AC598" s="122">
        <v>0</v>
      </c>
      <c r="AD598" s="122">
        <v>0</v>
      </c>
      <c r="AE598" s="122">
        <v>0</v>
      </c>
      <c r="AF598" s="122">
        <v>0</v>
      </c>
      <c r="AG598" s="122">
        <v>0</v>
      </c>
      <c r="AH598" s="122">
        <v>0</v>
      </c>
      <c r="AI598" s="122">
        <v>0</v>
      </c>
      <c r="AJ598" s="122">
        <v>0</v>
      </c>
      <c r="AK598" s="122">
        <v>0</v>
      </c>
      <c r="AL598" s="122">
        <v>0</v>
      </c>
      <c r="AM598" s="122">
        <v>0</v>
      </c>
      <c r="AN598" s="122">
        <v>0</v>
      </c>
      <c r="AO598" s="122">
        <v>0</v>
      </c>
      <c r="AP598" s="122">
        <v>0</v>
      </c>
    </row>
    <row r="599" spans="1:42" x14ac:dyDescent="0.2">
      <c r="A599" s="21" t="s">
        <v>454</v>
      </c>
      <c r="B599" s="319"/>
      <c r="C599" s="319">
        <f t="array" ref="C599:AP599">Inputs!D218:AQ218</f>
        <v>9.9999999999999998E+37</v>
      </c>
      <c r="D599" s="319">
        <v>9.9999999999999998E+37</v>
      </c>
      <c r="E599" s="319">
        <v>9.9999999999999998E+37</v>
      </c>
      <c r="F599" s="319">
        <v>9.9999999999999998E+37</v>
      </c>
      <c r="G599" s="319">
        <v>9.9999999999999998E+37</v>
      </c>
      <c r="H599" s="319">
        <v>9.9999999999999998E+37</v>
      </c>
      <c r="I599" s="319">
        <v>9.9999999999999998E+37</v>
      </c>
      <c r="J599" s="319">
        <v>9.9999999999999998E+37</v>
      </c>
      <c r="K599" s="319">
        <v>9.9999999999999998E+37</v>
      </c>
      <c r="L599" s="319">
        <v>9.9999999999999998E+37</v>
      </c>
      <c r="M599" s="319">
        <v>9.9999999999999998E+37</v>
      </c>
      <c r="N599" s="319">
        <v>9.9999999999999998E+37</v>
      </c>
      <c r="O599" s="319">
        <v>9.9999999999999998E+37</v>
      </c>
      <c r="P599" s="319">
        <v>9.9999999999999998E+37</v>
      </c>
      <c r="Q599" s="319">
        <v>9.9999999999999998E+37</v>
      </c>
      <c r="R599" s="319">
        <v>9.9999999999999998E+37</v>
      </c>
      <c r="S599" s="319">
        <v>9.9999999999999998E+37</v>
      </c>
      <c r="T599" s="319">
        <v>9.9999999999999998E+37</v>
      </c>
      <c r="U599" s="319">
        <v>9.9999999999999998E+37</v>
      </c>
      <c r="V599" s="319">
        <v>9.9999999999999998E+37</v>
      </c>
      <c r="W599" s="319">
        <v>9.9999999999999998E+37</v>
      </c>
      <c r="X599" s="319">
        <v>9.9999999999999998E+37</v>
      </c>
      <c r="Y599" s="319">
        <v>9.9999999999999998E+37</v>
      </c>
      <c r="Z599" s="319">
        <v>9.9999999999999998E+37</v>
      </c>
      <c r="AA599" s="319">
        <v>9.9999999999999998E+37</v>
      </c>
      <c r="AB599" s="319">
        <v>0</v>
      </c>
      <c r="AC599" s="319">
        <v>0</v>
      </c>
      <c r="AD599" s="319">
        <v>0</v>
      </c>
      <c r="AE599" s="319">
        <v>0</v>
      </c>
      <c r="AF599" s="319">
        <v>0</v>
      </c>
      <c r="AG599" s="319">
        <v>0</v>
      </c>
      <c r="AH599" s="319">
        <v>0</v>
      </c>
      <c r="AI599" s="319">
        <v>0</v>
      </c>
      <c r="AJ599" s="319">
        <v>0</v>
      </c>
      <c r="AK599" s="319">
        <v>0</v>
      </c>
      <c r="AL599" s="319">
        <v>0</v>
      </c>
      <c r="AM599" s="319">
        <v>0</v>
      </c>
      <c r="AN599" s="319">
        <v>0</v>
      </c>
      <c r="AO599" s="319">
        <v>0</v>
      </c>
      <c r="AP599" s="319">
        <v>0</v>
      </c>
    </row>
    <row r="600" spans="1:42" x14ac:dyDescent="0.2">
      <c r="A600" s="89" t="s">
        <v>455</v>
      </c>
      <c r="B600" s="122"/>
      <c r="C600" s="122">
        <f>MIN(C$599,C$598/100*$G$461)</f>
        <v>0</v>
      </c>
      <c r="D600" s="122">
        <f t="shared" ref="D600:AP600" si="300">MIN(D$599,D$598/100*$G$461)</f>
        <v>0</v>
      </c>
      <c r="E600" s="122">
        <f t="shared" si="300"/>
        <v>0</v>
      </c>
      <c r="F600" s="122">
        <f t="shared" si="300"/>
        <v>0</v>
      </c>
      <c r="G600" s="122">
        <f t="shared" si="300"/>
        <v>0</v>
      </c>
      <c r="H600" s="122">
        <f t="shared" si="300"/>
        <v>0</v>
      </c>
      <c r="I600" s="122">
        <f t="shared" si="300"/>
        <v>0</v>
      </c>
      <c r="J600" s="122">
        <f t="shared" si="300"/>
        <v>0</v>
      </c>
      <c r="K600" s="122">
        <f t="shared" si="300"/>
        <v>0</v>
      </c>
      <c r="L600" s="122">
        <f t="shared" si="300"/>
        <v>0</v>
      </c>
      <c r="M600" s="122">
        <f t="shared" si="300"/>
        <v>0</v>
      </c>
      <c r="N600" s="122">
        <f t="shared" si="300"/>
        <v>0</v>
      </c>
      <c r="O600" s="122">
        <f t="shared" si="300"/>
        <v>0</v>
      </c>
      <c r="P600" s="122">
        <f t="shared" si="300"/>
        <v>0</v>
      </c>
      <c r="Q600" s="122">
        <f t="shared" si="300"/>
        <v>0</v>
      </c>
      <c r="R600" s="122">
        <f t="shared" si="300"/>
        <v>0</v>
      </c>
      <c r="S600" s="122">
        <f t="shared" si="300"/>
        <v>0</v>
      </c>
      <c r="T600" s="122">
        <f t="shared" si="300"/>
        <v>0</v>
      </c>
      <c r="U600" s="122">
        <f t="shared" si="300"/>
        <v>0</v>
      </c>
      <c r="V600" s="122">
        <f t="shared" si="300"/>
        <v>0</v>
      </c>
      <c r="W600" s="122">
        <f t="shared" si="300"/>
        <v>0</v>
      </c>
      <c r="X600" s="122">
        <f t="shared" si="300"/>
        <v>0</v>
      </c>
      <c r="Y600" s="122">
        <f t="shared" si="300"/>
        <v>0</v>
      </c>
      <c r="Z600" s="122">
        <f t="shared" si="300"/>
        <v>0</v>
      </c>
      <c r="AA600" s="122">
        <f t="shared" si="300"/>
        <v>0</v>
      </c>
      <c r="AB600" s="122">
        <f t="shared" si="300"/>
        <v>0</v>
      </c>
      <c r="AC600" s="122">
        <f t="shared" si="300"/>
        <v>0</v>
      </c>
      <c r="AD600" s="122">
        <f t="shared" si="300"/>
        <v>0</v>
      </c>
      <c r="AE600" s="122">
        <f t="shared" si="300"/>
        <v>0</v>
      </c>
      <c r="AF600" s="122">
        <f t="shared" si="300"/>
        <v>0</v>
      </c>
      <c r="AG600" s="122">
        <f t="shared" si="300"/>
        <v>0</v>
      </c>
      <c r="AH600" s="122">
        <f t="shared" si="300"/>
        <v>0</v>
      </c>
      <c r="AI600" s="122">
        <f t="shared" si="300"/>
        <v>0</v>
      </c>
      <c r="AJ600" s="122">
        <f t="shared" si="300"/>
        <v>0</v>
      </c>
      <c r="AK600" s="122">
        <f t="shared" si="300"/>
        <v>0</v>
      </c>
      <c r="AL600" s="122">
        <f t="shared" si="300"/>
        <v>0</v>
      </c>
      <c r="AM600" s="122">
        <f t="shared" si="300"/>
        <v>0</v>
      </c>
      <c r="AN600" s="122">
        <f t="shared" si="300"/>
        <v>0</v>
      </c>
      <c r="AO600" s="122">
        <f t="shared" si="300"/>
        <v>0</v>
      </c>
      <c r="AP600" s="122">
        <f t="shared" si="300"/>
        <v>0</v>
      </c>
    </row>
    <row r="601" spans="1:42" x14ac:dyDescent="0.2">
      <c r="A601" s="89" t="s">
        <v>12</v>
      </c>
      <c r="B601" s="122"/>
      <c r="C601" s="122">
        <f>C$597+C$600</f>
        <v>0</v>
      </c>
      <c r="D601" s="122">
        <f t="shared" ref="D601:AP601" si="301">D$597+D$600</f>
        <v>0</v>
      </c>
      <c r="E601" s="122">
        <f t="shared" si="301"/>
        <v>0</v>
      </c>
      <c r="F601" s="122">
        <f t="shared" si="301"/>
        <v>0</v>
      </c>
      <c r="G601" s="122">
        <f t="shared" si="301"/>
        <v>0</v>
      </c>
      <c r="H601" s="122">
        <f t="shared" si="301"/>
        <v>0</v>
      </c>
      <c r="I601" s="122">
        <f t="shared" si="301"/>
        <v>0</v>
      </c>
      <c r="J601" s="122">
        <f t="shared" si="301"/>
        <v>0</v>
      </c>
      <c r="K601" s="122">
        <f t="shared" si="301"/>
        <v>0</v>
      </c>
      <c r="L601" s="122">
        <f t="shared" si="301"/>
        <v>0</v>
      </c>
      <c r="M601" s="122">
        <f t="shared" si="301"/>
        <v>0</v>
      </c>
      <c r="N601" s="122">
        <f t="shared" si="301"/>
        <v>0</v>
      </c>
      <c r="O601" s="122">
        <f t="shared" si="301"/>
        <v>0</v>
      </c>
      <c r="P601" s="122">
        <f t="shared" si="301"/>
        <v>0</v>
      </c>
      <c r="Q601" s="122">
        <f t="shared" si="301"/>
        <v>0</v>
      </c>
      <c r="R601" s="122">
        <f t="shared" si="301"/>
        <v>0</v>
      </c>
      <c r="S601" s="122">
        <f t="shared" si="301"/>
        <v>0</v>
      </c>
      <c r="T601" s="122">
        <f t="shared" si="301"/>
        <v>0</v>
      </c>
      <c r="U601" s="122">
        <f t="shared" si="301"/>
        <v>0</v>
      </c>
      <c r="V601" s="122">
        <f t="shared" si="301"/>
        <v>0</v>
      </c>
      <c r="W601" s="122">
        <f t="shared" si="301"/>
        <v>0</v>
      </c>
      <c r="X601" s="122">
        <f t="shared" si="301"/>
        <v>0</v>
      </c>
      <c r="Y601" s="122">
        <f t="shared" si="301"/>
        <v>0</v>
      </c>
      <c r="Z601" s="122">
        <f t="shared" si="301"/>
        <v>0</v>
      </c>
      <c r="AA601" s="122">
        <f t="shared" si="301"/>
        <v>0</v>
      </c>
      <c r="AB601" s="122">
        <f t="shared" si="301"/>
        <v>0</v>
      </c>
      <c r="AC601" s="122">
        <f t="shared" si="301"/>
        <v>0</v>
      </c>
      <c r="AD601" s="122">
        <f t="shared" si="301"/>
        <v>0</v>
      </c>
      <c r="AE601" s="122">
        <f t="shared" si="301"/>
        <v>0</v>
      </c>
      <c r="AF601" s="122">
        <f t="shared" si="301"/>
        <v>0</v>
      </c>
      <c r="AG601" s="122">
        <f t="shared" si="301"/>
        <v>0</v>
      </c>
      <c r="AH601" s="122">
        <f t="shared" si="301"/>
        <v>0</v>
      </c>
      <c r="AI601" s="122">
        <f t="shared" si="301"/>
        <v>0</v>
      </c>
      <c r="AJ601" s="122">
        <f t="shared" si="301"/>
        <v>0</v>
      </c>
      <c r="AK601" s="122">
        <f t="shared" si="301"/>
        <v>0</v>
      </c>
      <c r="AL601" s="122">
        <f t="shared" si="301"/>
        <v>0</v>
      </c>
      <c r="AM601" s="122">
        <f t="shared" si="301"/>
        <v>0</v>
      </c>
      <c r="AN601" s="122">
        <f t="shared" si="301"/>
        <v>0</v>
      </c>
      <c r="AO601" s="122">
        <f t="shared" si="301"/>
        <v>0</v>
      </c>
      <c r="AP601" s="122">
        <f t="shared" si="301"/>
        <v>0</v>
      </c>
    </row>
    <row r="602" spans="1:42" x14ac:dyDescent="0.2">
      <c r="A602" s="20"/>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c r="AP602" s="15"/>
    </row>
    <row r="603" spans="1:42" x14ac:dyDescent="0.2">
      <c r="A603" s="20" t="s">
        <v>69</v>
      </c>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c r="AP603" s="15"/>
    </row>
    <row r="604" spans="1:42" x14ac:dyDescent="0.2">
      <c r="A604" s="18" t="s">
        <v>5</v>
      </c>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c r="AA604" s="122"/>
      <c r="AB604" s="122"/>
      <c r="AC604" s="122"/>
      <c r="AD604" s="122"/>
      <c r="AE604" s="122"/>
      <c r="AF604" s="122"/>
      <c r="AG604" s="122"/>
      <c r="AH604" s="122"/>
      <c r="AI604" s="122"/>
      <c r="AJ604" s="122"/>
      <c r="AK604" s="122"/>
      <c r="AL604" s="122"/>
      <c r="AM604" s="122"/>
      <c r="AN604" s="122"/>
      <c r="AO604" s="122"/>
      <c r="AP604" s="122"/>
    </row>
    <row r="605" spans="1:42" x14ac:dyDescent="0.2">
      <c r="A605" s="89" t="s">
        <v>266</v>
      </c>
      <c r="C605" s="111">
        <f>IF(ptc_sta_amount="n/a",Inputs!D228,IF(C$2&lt;=ptc_sta_term,ptc_sta_amount*(1+ptc_sta_escal/100)^B$2,0))</f>
        <v>0</v>
      </c>
      <c r="D605" s="111">
        <f>IF(ptc_sta_amount="n/a",Inputs!E228,IF(D$2&lt;=ptc_sta_term,ptc_sta_amount*(1+ptc_sta_escal/100)^C$2,0))</f>
        <v>0</v>
      </c>
      <c r="E605" s="111">
        <f>IF(ptc_sta_amount="n/a",Inputs!F228,IF(E$2&lt;=ptc_sta_term,ptc_sta_amount*(1+ptc_sta_escal/100)^D$2,0))</f>
        <v>0</v>
      </c>
      <c r="F605" s="111">
        <f>IF(ptc_sta_amount="n/a",Inputs!G228,IF(F$2&lt;=ptc_sta_term,ptc_sta_amount*(1+ptc_sta_escal/100)^E$2,0))</f>
        <v>0</v>
      </c>
      <c r="G605" s="111">
        <f>IF(ptc_sta_amount="n/a",Inputs!H228,IF(G$2&lt;=ptc_sta_term,ptc_sta_amount*(1+ptc_sta_escal/100)^F$2,0))</f>
        <v>0</v>
      </c>
      <c r="H605" s="111">
        <f>IF(ptc_sta_amount="n/a",Inputs!I228,IF(H$2&lt;=ptc_sta_term,ptc_sta_amount*(1+ptc_sta_escal/100)^G$2,0))</f>
        <v>0</v>
      </c>
      <c r="I605" s="111">
        <f>IF(ptc_sta_amount="n/a",Inputs!J228,IF(I$2&lt;=ptc_sta_term,ptc_sta_amount*(1+ptc_sta_escal/100)^H$2,0))</f>
        <v>0</v>
      </c>
      <c r="J605" s="111">
        <f>IF(ptc_sta_amount="n/a",Inputs!K228,IF(J$2&lt;=ptc_sta_term,ptc_sta_amount*(1+ptc_sta_escal/100)^I$2,0))</f>
        <v>0</v>
      </c>
      <c r="K605" s="111">
        <f>IF(ptc_sta_amount="n/a",Inputs!L228,IF(K$2&lt;=ptc_sta_term,ptc_sta_amount*(1+ptc_sta_escal/100)^J$2,0))</f>
        <v>0</v>
      </c>
      <c r="L605" s="111">
        <f>IF(ptc_sta_amount="n/a",Inputs!M228,IF(L$2&lt;=ptc_sta_term,ptc_sta_amount*(1+ptc_sta_escal/100)^K$2,0))</f>
        <v>0</v>
      </c>
      <c r="M605" s="111">
        <f>IF(ptc_sta_amount="n/a",Inputs!N228,IF(M$2&lt;=ptc_sta_term,ptc_sta_amount*(1+ptc_sta_escal/100)^L$2,0))</f>
        <v>0</v>
      </c>
      <c r="N605" s="111">
        <f>IF(ptc_sta_amount="n/a",Inputs!O228,IF(N$2&lt;=ptc_sta_term,ptc_sta_amount*(1+ptc_sta_escal/100)^M$2,0))</f>
        <v>0</v>
      </c>
      <c r="O605" s="111">
        <f>IF(ptc_sta_amount="n/a",Inputs!P228,IF(O$2&lt;=ptc_sta_term,ptc_sta_amount*(1+ptc_sta_escal/100)^N$2,0))</f>
        <v>0</v>
      </c>
      <c r="P605" s="111">
        <f>IF(ptc_sta_amount="n/a",Inputs!Q228,IF(P$2&lt;=ptc_sta_term,ptc_sta_amount*(1+ptc_sta_escal/100)^O$2,0))</f>
        <v>0</v>
      </c>
      <c r="Q605" s="111">
        <f>IF(ptc_sta_amount="n/a",Inputs!R228,IF(Q$2&lt;=ptc_sta_term,ptc_sta_amount*(1+ptc_sta_escal/100)^P$2,0))</f>
        <v>0</v>
      </c>
      <c r="R605" s="111">
        <f>IF(ptc_sta_amount="n/a",Inputs!S228,IF(R$2&lt;=ptc_sta_term,ptc_sta_amount*(1+ptc_sta_escal/100)^Q$2,0))</f>
        <v>0</v>
      </c>
      <c r="S605" s="111">
        <f>IF(ptc_sta_amount="n/a",Inputs!T228,IF(S$2&lt;=ptc_sta_term,ptc_sta_amount*(1+ptc_sta_escal/100)^R$2,0))</f>
        <v>0</v>
      </c>
      <c r="T605" s="111">
        <f>IF(ptc_sta_amount="n/a",Inputs!U228,IF(T$2&lt;=ptc_sta_term,ptc_sta_amount*(1+ptc_sta_escal/100)^S$2,0))</f>
        <v>0</v>
      </c>
      <c r="U605" s="111">
        <f>IF(ptc_sta_amount="n/a",Inputs!V228,IF(U$2&lt;=ptc_sta_term,ptc_sta_amount*(1+ptc_sta_escal/100)^T$2,0))</f>
        <v>0</v>
      </c>
      <c r="V605" s="111">
        <f>IF(ptc_sta_amount="n/a",Inputs!W228,IF(V$2&lt;=ptc_sta_term,ptc_sta_amount*(1+ptc_sta_escal/100)^U$2,0))</f>
        <v>0</v>
      </c>
      <c r="W605" s="111">
        <f>IF(ptc_sta_amount="n/a",Inputs!X228,IF(W$2&lt;=ptc_sta_term,ptc_sta_amount*(1+ptc_sta_escal/100)^V$2,0))</f>
        <v>0</v>
      </c>
      <c r="X605" s="111">
        <f>IF(ptc_sta_amount="n/a",Inputs!Y228,IF(X$2&lt;=ptc_sta_term,ptc_sta_amount*(1+ptc_sta_escal/100)^W$2,0))</f>
        <v>0</v>
      </c>
      <c r="Y605" s="111">
        <f>IF(ptc_sta_amount="n/a",Inputs!Z228,IF(Y$2&lt;=ptc_sta_term,ptc_sta_amount*(1+ptc_sta_escal/100)^X$2,0))</f>
        <v>0</v>
      </c>
      <c r="Z605" s="111">
        <f>IF(ptc_sta_amount="n/a",Inputs!AA228,IF(Z$2&lt;=ptc_sta_term,ptc_sta_amount*(1+ptc_sta_escal/100)^Y$2,0))</f>
        <v>0</v>
      </c>
      <c r="AA605" s="111">
        <f>IF(ptc_sta_amount="n/a",Inputs!AB228,IF(AA$2&lt;=ptc_sta_term,ptc_sta_amount*(1+ptc_sta_escal/100)^Z$2,0))</f>
        <v>0</v>
      </c>
      <c r="AB605" s="111">
        <f>IF(ptc_sta_amount="n/a",Inputs!AC228,IF(AB$2&lt;=ptc_sta_term,ptc_sta_amount*(1+ptc_sta_escal/100)^AA$2,0))</f>
        <v>0</v>
      </c>
      <c r="AC605" s="111">
        <f>IF(ptc_sta_amount="n/a",Inputs!AD228,IF(AC$2&lt;=ptc_sta_term,ptc_sta_amount*(1+ptc_sta_escal/100)^AB$2,0))</f>
        <v>0</v>
      </c>
      <c r="AD605" s="111">
        <f>IF(ptc_sta_amount="n/a",Inputs!AE228,IF(AD$2&lt;=ptc_sta_term,ptc_sta_amount*(1+ptc_sta_escal/100)^AC$2,0))</f>
        <v>0</v>
      </c>
      <c r="AE605" s="111">
        <f>IF(ptc_sta_amount="n/a",Inputs!AF228,IF(AE$2&lt;=ptc_sta_term,ptc_sta_amount*(1+ptc_sta_escal/100)^AD$2,0))</f>
        <v>0</v>
      </c>
      <c r="AF605" s="111">
        <f>IF(ptc_sta_amount="n/a",Inputs!AG228,IF(AF$2&lt;=ptc_sta_term,ptc_sta_amount*(1+ptc_sta_escal/100)^AE$2,0))</f>
        <v>0</v>
      </c>
      <c r="AG605" s="111">
        <f>IF(ptc_sta_amount="n/a",Inputs!AH228,IF(AG$2&lt;=ptc_sta_term,ptc_sta_amount*(1+ptc_sta_escal/100)^AF$2,0))</f>
        <v>0</v>
      </c>
      <c r="AH605" s="111">
        <f>IF(ptc_sta_amount="n/a",Inputs!AI228,IF(AH$2&lt;=ptc_sta_term,ptc_sta_amount*(1+ptc_sta_escal/100)^AG$2,0))</f>
        <v>0</v>
      </c>
      <c r="AI605" s="111">
        <f>IF(ptc_sta_amount="n/a",Inputs!AJ228,IF(AI$2&lt;=ptc_sta_term,ptc_sta_amount*(1+ptc_sta_escal/100)^AH$2,0))</f>
        <v>0</v>
      </c>
      <c r="AJ605" s="111">
        <f>IF(ptc_sta_amount="n/a",Inputs!AK228,IF(AJ$2&lt;=ptc_sta_term,ptc_sta_amount*(1+ptc_sta_escal/100)^AI$2,0))</f>
        <v>0</v>
      </c>
      <c r="AK605" s="111">
        <f>IF(ptc_sta_amount="n/a",Inputs!AL228,IF(AK$2&lt;=ptc_sta_term,ptc_sta_amount*(1+ptc_sta_escal/100)^AJ$2,0))</f>
        <v>0</v>
      </c>
      <c r="AL605" s="111">
        <f>IF(ptc_sta_amount="n/a",Inputs!AM228,IF(AL$2&lt;=ptc_sta_term,ptc_sta_amount*(1+ptc_sta_escal/100)^AK$2,0))</f>
        <v>0</v>
      </c>
      <c r="AM605" s="111">
        <f>IF(ptc_sta_amount="n/a",Inputs!AN228,IF(AM$2&lt;=ptc_sta_term,ptc_sta_amount*(1+ptc_sta_escal/100)^AL$2,0))</f>
        <v>0</v>
      </c>
      <c r="AN605" s="111">
        <f>IF(ptc_sta_amount="n/a",Inputs!AO228,IF(AN$2&lt;=ptc_sta_term,ptc_sta_amount*(1+ptc_sta_escal/100)^AM$2,0))</f>
        <v>0</v>
      </c>
      <c r="AO605" s="111">
        <f>IF(ptc_sta_amount="n/a",Inputs!AP228,IF(AO$2&lt;=ptc_sta_term,ptc_sta_amount*(1+ptc_sta_escal/100)^AN$2,0))</f>
        <v>0</v>
      </c>
      <c r="AP605" s="111">
        <f>IF(ptc_sta_amount="n/a",Inputs!AQ228,IF(AP$2&lt;=ptc_sta_term,ptc_sta_amount*(1+ptc_sta_escal/100)^AO$2,0))</f>
        <v>0</v>
      </c>
    </row>
    <row r="606" spans="1:42" x14ac:dyDescent="0.2">
      <c r="A606" s="89" t="s">
        <v>267</v>
      </c>
      <c r="C606" s="111">
        <f>ROUND(C605*1000,0)</f>
        <v>0</v>
      </c>
      <c r="D606" s="111">
        <f>ROUND(D605*1000,0)</f>
        <v>0</v>
      </c>
      <c r="E606" s="111">
        <f t="shared" ref="E606:AP606" si="302">ROUND(E605*1000,0)</f>
        <v>0</v>
      </c>
      <c r="F606" s="111">
        <f t="shared" si="302"/>
        <v>0</v>
      </c>
      <c r="G606" s="111">
        <f t="shared" si="302"/>
        <v>0</v>
      </c>
      <c r="H606" s="111">
        <f t="shared" si="302"/>
        <v>0</v>
      </c>
      <c r="I606" s="111">
        <f t="shared" si="302"/>
        <v>0</v>
      </c>
      <c r="J606" s="111">
        <f t="shared" si="302"/>
        <v>0</v>
      </c>
      <c r="K606" s="111">
        <f t="shared" si="302"/>
        <v>0</v>
      </c>
      <c r="L606" s="111">
        <f t="shared" si="302"/>
        <v>0</v>
      </c>
      <c r="M606" s="111">
        <f t="shared" si="302"/>
        <v>0</v>
      </c>
      <c r="N606" s="111">
        <f t="shared" si="302"/>
        <v>0</v>
      </c>
      <c r="O606" s="111">
        <f t="shared" si="302"/>
        <v>0</v>
      </c>
      <c r="P606" s="111">
        <f t="shared" si="302"/>
        <v>0</v>
      </c>
      <c r="Q606" s="111">
        <f t="shared" si="302"/>
        <v>0</v>
      </c>
      <c r="R606" s="111">
        <f t="shared" si="302"/>
        <v>0</v>
      </c>
      <c r="S606" s="111">
        <f t="shared" si="302"/>
        <v>0</v>
      </c>
      <c r="T606" s="111">
        <f t="shared" si="302"/>
        <v>0</v>
      </c>
      <c r="U606" s="111">
        <f t="shared" si="302"/>
        <v>0</v>
      </c>
      <c r="V606" s="111">
        <f t="shared" si="302"/>
        <v>0</v>
      </c>
      <c r="W606" s="111">
        <f t="shared" si="302"/>
        <v>0</v>
      </c>
      <c r="X606" s="111">
        <f t="shared" si="302"/>
        <v>0</v>
      </c>
      <c r="Y606" s="111">
        <f t="shared" si="302"/>
        <v>0</v>
      </c>
      <c r="Z606" s="111">
        <f t="shared" si="302"/>
        <v>0</v>
      </c>
      <c r="AA606" s="111">
        <f t="shared" si="302"/>
        <v>0</v>
      </c>
      <c r="AB606" s="111">
        <f t="shared" si="302"/>
        <v>0</v>
      </c>
      <c r="AC606" s="111">
        <f t="shared" si="302"/>
        <v>0</v>
      </c>
      <c r="AD606" s="111">
        <f t="shared" si="302"/>
        <v>0</v>
      </c>
      <c r="AE606" s="111">
        <f t="shared" si="302"/>
        <v>0</v>
      </c>
      <c r="AF606" s="111">
        <f t="shared" si="302"/>
        <v>0</v>
      </c>
      <c r="AG606" s="111">
        <f t="shared" si="302"/>
        <v>0</v>
      </c>
      <c r="AH606" s="111">
        <f t="shared" si="302"/>
        <v>0</v>
      </c>
      <c r="AI606" s="111">
        <f t="shared" si="302"/>
        <v>0</v>
      </c>
      <c r="AJ606" s="111">
        <f t="shared" si="302"/>
        <v>0</v>
      </c>
      <c r="AK606" s="111">
        <f t="shared" si="302"/>
        <v>0</v>
      </c>
      <c r="AL606" s="111">
        <f t="shared" si="302"/>
        <v>0</v>
      </c>
      <c r="AM606" s="111">
        <f t="shared" si="302"/>
        <v>0</v>
      </c>
      <c r="AN606" s="111">
        <f t="shared" si="302"/>
        <v>0</v>
      </c>
      <c r="AO606" s="111">
        <f t="shared" si="302"/>
        <v>0</v>
      </c>
      <c r="AP606" s="111">
        <f t="shared" si="302"/>
        <v>0</v>
      </c>
    </row>
    <row r="607" spans="1:42" x14ac:dyDescent="0.2">
      <c r="A607" s="89" t="s">
        <v>70</v>
      </c>
      <c r="C607" s="123">
        <f>C$7/1000</f>
        <v>211907</v>
      </c>
      <c r="D607" s="123">
        <f>D$7/1000</f>
        <v>210848</v>
      </c>
      <c r="E607" s="123">
        <f t="shared" ref="E607:AP607" si="303">E$7/1000</f>
        <v>209794</v>
      </c>
      <c r="F607" s="123">
        <f t="shared" si="303"/>
        <v>208745</v>
      </c>
      <c r="G607" s="123">
        <f t="shared" si="303"/>
        <v>207701</v>
      </c>
      <c r="H607" s="123">
        <f t="shared" si="303"/>
        <v>206662</v>
      </c>
      <c r="I607" s="123">
        <f t="shared" si="303"/>
        <v>205629</v>
      </c>
      <c r="J607" s="123">
        <f t="shared" si="303"/>
        <v>204601</v>
      </c>
      <c r="K607" s="123">
        <f t="shared" si="303"/>
        <v>203578</v>
      </c>
      <c r="L607" s="123">
        <f t="shared" si="303"/>
        <v>202560</v>
      </c>
      <c r="M607" s="123">
        <f t="shared" si="303"/>
        <v>201547</v>
      </c>
      <c r="N607" s="123">
        <f t="shared" si="303"/>
        <v>200540</v>
      </c>
      <c r="O607" s="123">
        <f t="shared" si="303"/>
        <v>199537</v>
      </c>
      <c r="P607" s="123">
        <f t="shared" si="303"/>
        <v>198539</v>
      </c>
      <c r="Q607" s="123">
        <f t="shared" si="303"/>
        <v>197547</v>
      </c>
      <c r="R607" s="123">
        <f t="shared" si="303"/>
        <v>196559</v>
      </c>
      <c r="S607" s="123">
        <f t="shared" si="303"/>
        <v>195576</v>
      </c>
      <c r="T607" s="123">
        <f t="shared" si="303"/>
        <v>194598</v>
      </c>
      <c r="U607" s="123">
        <f t="shared" si="303"/>
        <v>193625</v>
      </c>
      <c r="V607" s="123">
        <f t="shared" si="303"/>
        <v>192657</v>
      </c>
      <c r="W607" s="123">
        <f t="shared" si="303"/>
        <v>191694</v>
      </c>
      <c r="X607" s="123">
        <f t="shared" si="303"/>
        <v>190735</v>
      </c>
      <c r="Y607" s="123">
        <f t="shared" si="303"/>
        <v>189782</v>
      </c>
      <c r="Z607" s="123">
        <f t="shared" si="303"/>
        <v>188833</v>
      </c>
      <c r="AA607" s="123">
        <f t="shared" si="303"/>
        <v>187888</v>
      </c>
      <c r="AB607" s="123">
        <f t="shared" si="303"/>
        <v>0</v>
      </c>
      <c r="AC607" s="123">
        <f t="shared" si="303"/>
        <v>0</v>
      </c>
      <c r="AD607" s="123">
        <f t="shared" si="303"/>
        <v>0</v>
      </c>
      <c r="AE607" s="123">
        <f t="shared" si="303"/>
        <v>0</v>
      </c>
      <c r="AF607" s="123">
        <f t="shared" si="303"/>
        <v>0</v>
      </c>
      <c r="AG607" s="123">
        <f t="shared" si="303"/>
        <v>0</v>
      </c>
      <c r="AH607" s="123">
        <f t="shared" si="303"/>
        <v>0</v>
      </c>
      <c r="AI607" s="123">
        <f t="shared" si="303"/>
        <v>0</v>
      </c>
      <c r="AJ607" s="123">
        <f t="shared" si="303"/>
        <v>0</v>
      </c>
      <c r="AK607" s="123">
        <f t="shared" si="303"/>
        <v>0</v>
      </c>
      <c r="AL607" s="123">
        <f t="shared" si="303"/>
        <v>0</v>
      </c>
      <c r="AM607" s="123">
        <f t="shared" si="303"/>
        <v>0</v>
      </c>
      <c r="AN607" s="123">
        <f t="shared" si="303"/>
        <v>0</v>
      </c>
      <c r="AO607" s="123">
        <f t="shared" si="303"/>
        <v>0</v>
      </c>
      <c r="AP607" s="123">
        <f t="shared" si="303"/>
        <v>0</v>
      </c>
    </row>
    <row r="608" spans="1:42" x14ac:dyDescent="0.2">
      <c r="A608" s="89" t="s">
        <v>12</v>
      </c>
      <c r="C608" s="122">
        <f>C606*C607</f>
        <v>0</v>
      </c>
      <c r="D608" s="122">
        <f>D606*D607</f>
        <v>0</v>
      </c>
      <c r="E608" s="122">
        <f t="shared" ref="E608:AP608" si="304">E606*E607</f>
        <v>0</v>
      </c>
      <c r="F608" s="122">
        <f t="shared" si="304"/>
        <v>0</v>
      </c>
      <c r="G608" s="122">
        <f t="shared" si="304"/>
        <v>0</v>
      </c>
      <c r="H608" s="122">
        <f t="shared" si="304"/>
        <v>0</v>
      </c>
      <c r="I608" s="122">
        <f t="shared" si="304"/>
        <v>0</v>
      </c>
      <c r="J608" s="122">
        <f t="shared" si="304"/>
        <v>0</v>
      </c>
      <c r="K608" s="122">
        <f t="shared" si="304"/>
        <v>0</v>
      </c>
      <c r="L608" s="122">
        <f t="shared" si="304"/>
        <v>0</v>
      </c>
      <c r="M608" s="122">
        <f t="shared" si="304"/>
        <v>0</v>
      </c>
      <c r="N608" s="122">
        <f t="shared" si="304"/>
        <v>0</v>
      </c>
      <c r="O608" s="122">
        <f t="shared" si="304"/>
        <v>0</v>
      </c>
      <c r="P608" s="122">
        <f t="shared" si="304"/>
        <v>0</v>
      </c>
      <c r="Q608" s="122">
        <f t="shared" si="304"/>
        <v>0</v>
      </c>
      <c r="R608" s="122">
        <f t="shared" si="304"/>
        <v>0</v>
      </c>
      <c r="S608" s="122">
        <f t="shared" si="304"/>
        <v>0</v>
      </c>
      <c r="T608" s="122">
        <f t="shared" si="304"/>
        <v>0</v>
      </c>
      <c r="U608" s="122">
        <f t="shared" si="304"/>
        <v>0</v>
      </c>
      <c r="V608" s="122">
        <f t="shared" si="304"/>
        <v>0</v>
      </c>
      <c r="W608" s="122">
        <f t="shared" si="304"/>
        <v>0</v>
      </c>
      <c r="X608" s="122">
        <f t="shared" si="304"/>
        <v>0</v>
      </c>
      <c r="Y608" s="122">
        <f t="shared" si="304"/>
        <v>0</v>
      </c>
      <c r="Z608" s="122">
        <f t="shared" si="304"/>
        <v>0</v>
      </c>
      <c r="AA608" s="122">
        <f t="shared" si="304"/>
        <v>0</v>
      </c>
      <c r="AB608" s="122">
        <f t="shared" si="304"/>
        <v>0</v>
      </c>
      <c r="AC608" s="122">
        <f t="shared" si="304"/>
        <v>0</v>
      </c>
      <c r="AD608" s="122">
        <f t="shared" si="304"/>
        <v>0</v>
      </c>
      <c r="AE608" s="122">
        <f t="shared" si="304"/>
        <v>0</v>
      </c>
      <c r="AF608" s="122">
        <f t="shared" si="304"/>
        <v>0</v>
      </c>
      <c r="AG608" s="122">
        <f t="shared" si="304"/>
        <v>0</v>
      </c>
      <c r="AH608" s="122">
        <f t="shared" si="304"/>
        <v>0</v>
      </c>
      <c r="AI608" s="122">
        <f t="shared" si="304"/>
        <v>0</v>
      </c>
      <c r="AJ608" s="122">
        <f t="shared" si="304"/>
        <v>0</v>
      </c>
      <c r="AK608" s="122">
        <f t="shared" si="304"/>
        <v>0</v>
      </c>
      <c r="AL608" s="122">
        <f t="shared" si="304"/>
        <v>0</v>
      </c>
      <c r="AM608" s="122">
        <f t="shared" si="304"/>
        <v>0</v>
      </c>
      <c r="AN608" s="122">
        <f t="shared" si="304"/>
        <v>0</v>
      </c>
      <c r="AO608" s="122">
        <f t="shared" si="304"/>
        <v>0</v>
      </c>
      <c r="AP608" s="122">
        <f t="shared" si="304"/>
        <v>0</v>
      </c>
    </row>
    <row r="609" spans="1:42" x14ac:dyDescent="0.2">
      <c r="A609" s="18"/>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c r="AP609" s="15"/>
    </row>
    <row r="610" spans="1:42" x14ac:dyDescent="0.2">
      <c r="A610" s="18" t="s">
        <v>4</v>
      </c>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c r="AP610" s="15"/>
    </row>
    <row r="611" spans="1:42" x14ac:dyDescent="0.2">
      <c r="A611" s="89" t="s">
        <v>266</v>
      </c>
      <c r="C611" s="111">
        <f>IF(ptc_fed_amount="n/a",Inputs!D227,IF(C$2&lt;=ptc_fed_term,ptc_fed_amount*(1+ptc_fed_escal/100)^B$2,0))</f>
        <v>0</v>
      </c>
      <c r="D611" s="111">
        <f>IF(ptc_fed_amount="n/a",Inputs!E227,IF(D$2&lt;=ptc_fed_term,ptc_fed_amount*(1+ptc_fed_escal/100)^C$2,0))</f>
        <v>0</v>
      </c>
      <c r="E611" s="111">
        <f>IF(ptc_fed_amount="n/a",Inputs!F227,IF(E$2&lt;=ptc_fed_term,ptc_fed_amount*(1+ptc_fed_escal/100)^D$2,0))</f>
        <v>0</v>
      </c>
      <c r="F611" s="111">
        <f>IF(ptc_fed_amount="n/a",Inputs!G227,IF(F$2&lt;=ptc_fed_term,ptc_fed_amount*(1+ptc_fed_escal/100)^E$2,0))</f>
        <v>0</v>
      </c>
      <c r="G611" s="111">
        <f>IF(ptc_fed_amount="n/a",Inputs!H227,IF(G$2&lt;=ptc_fed_term,ptc_fed_amount*(1+ptc_fed_escal/100)^F$2,0))</f>
        <v>0</v>
      </c>
      <c r="H611" s="111">
        <f>IF(ptc_fed_amount="n/a",Inputs!I227,IF(H$2&lt;=ptc_fed_term,ptc_fed_amount*(1+ptc_fed_escal/100)^G$2,0))</f>
        <v>0</v>
      </c>
      <c r="I611" s="111">
        <f>IF(ptc_fed_amount="n/a",Inputs!J227,IF(I$2&lt;=ptc_fed_term,ptc_fed_amount*(1+ptc_fed_escal/100)^H$2,0))</f>
        <v>0</v>
      </c>
      <c r="J611" s="111">
        <f>IF(ptc_fed_amount="n/a",Inputs!K227,IF(J$2&lt;=ptc_fed_term,ptc_fed_amount*(1+ptc_fed_escal/100)^I$2,0))</f>
        <v>0</v>
      </c>
      <c r="K611" s="111">
        <f>IF(ptc_fed_amount="n/a",Inputs!L227,IF(K$2&lt;=ptc_fed_term,ptc_fed_amount*(1+ptc_fed_escal/100)^J$2,0))</f>
        <v>0</v>
      </c>
      <c r="L611" s="111">
        <f>IF(ptc_fed_amount="n/a",Inputs!M227,IF(L$2&lt;=ptc_fed_term,ptc_fed_amount*(1+ptc_fed_escal/100)^K$2,0))</f>
        <v>0</v>
      </c>
      <c r="M611" s="111">
        <f>IF(ptc_fed_amount="n/a",Inputs!N227,IF(M$2&lt;=ptc_fed_term,ptc_fed_amount*(1+ptc_fed_escal/100)^L$2,0))</f>
        <v>0</v>
      </c>
      <c r="N611" s="111">
        <f>IF(ptc_fed_amount="n/a",Inputs!O227,IF(N$2&lt;=ptc_fed_term,ptc_fed_amount*(1+ptc_fed_escal/100)^M$2,0))</f>
        <v>0</v>
      </c>
      <c r="O611" s="111">
        <f>IF(ptc_fed_amount="n/a",Inputs!P227,IF(O$2&lt;=ptc_fed_term,ptc_fed_amount*(1+ptc_fed_escal/100)^N$2,0))</f>
        <v>0</v>
      </c>
      <c r="P611" s="111">
        <f>IF(ptc_fed_amount="n/a",Inputs!Q227,IF(P$2&lt;=ptc_fed_term,ptc_fed_amount*(1+ptc_fed_escal/100)^O$2,0))</f>
        <v>0</v>
      </c>
      <c r="Q611" s="111">
        <f>IF(ptc_fed_amount="n/a",Inputs!R227,IF(Q$2&lt;=ptc_fed_term,ptc_fed_amount*(1+ptc_fed_escal/100)^P$2,0))</f>
        <v>0</v>
      </c>
      <c r="R611" s="111">
        <f>IF(ptc_fed_amount="n/a",Inputs!S227,IF(R$2&lt;=ptc_fed_term,ptc_fed_amount*(1+ptc_fed_escal/100)^Q$2,0))</f>
        <v>0</v>
      </c>
      <c r="S611" s="111">
        <f>IF(ptc_fed_amount="n/a",Inputs!T227,IF(S$2&lt;=ptc_fed_term,ptc_fed_amount*(1+ptc_fed_escal/100)^R$2,0))</f>
        <v>0</v>
      </c>
      <c r="T611" s="111">
        <f>IF(ptc_fed_amount="n/a",Inputs!U227,IF(T$2&lt;=ptc_fed_term,ptc_fed_amount*(1+ptc_fed_escal/100)^S$2,0))</f>
        <v>0</v>
      </c>
      <c r="U611" s="111">
        <f>IF(ptc_fed_amount="n/a",Inputs!V227,IF(U$2&lt;=ptc_fed_term,ptc_fed_amount*(1+ptc_fed_escal/100)^T$2,0))</f>
        <v>0</v>
      </c>
      <c r="V611" s="111">
        <f>IF(ptc_fed_amount="n/a",Inputs!W227,IF(V$2&lt;=ptc_fed_term,ptc_fed_amount*(1+ptc_fed_escal/100)^U$2,0))</f>
        <v>0</v>
      </c>
      <c r="W611" s="111">
        <f>IF(ptc_fed_amount="n/a",Inputs!X227,IF(W$2&lt;=ptc_fed_term,ptc_fed_amount*(1+ptc_fed_escal/100)^V$2,0))</f>
        <v>0</v>
      </c>
      <c r="X611" s="111">
        <f>IF(ptc_fed_amount="n/a",Inputs!Y227,IF(X$2&lt;=ptc_fed_term,ptc_fed_amount*(1+ptc_fed_escal/100)^W$2,0))</f>
        <v>0</v>
      </c>
      <c r="Y611" s="111">
        <f>IF(ptc_fed_amount="n/a",Inputs!Z227,IF(Y$2&lt;=ptc_fed_term,ptc_fed_amount*(1+ptc_fed_escal/100)^X$2,0))</f>
        <v>0</v>
      </c>
      <c r="Z611" s="111">
        <f>IF(ptc_fed_amount="n/a",Inputs!AA227,IF(Z$2&lt;=ptc_fed_term,ptc_fed_amount*(1+ptc_fed_escal/100)^Y$2,0))</f>
        <v>0</v>
      </c>
      <c r="AA611" s="111">
        <f>IF(ptc_fed_amount="n/a",Inputs!AB227,IF(AA$2&lt;=ptc_fed_term,ptc_fed_amount*(1+ptc_fed_escal/100)^Z$2,0))</f>
        <v>0</v>
      </c>
      <c r="AB611" s="111">
        <f>IF(ptc_fed_amount="n/a",Inputs!AC227,IF(AB$2&lt;=ptc_fed_term,ptc_fed_amount*(1+ptc_fed_escal/100)^AA$2,0))</f>
        <v>0</v>
      </c>
      <c r="AC611" s="111">
        <f>IF(ptc_fed_amount="n/a",Inputs!AD227,IF(AC$2&lt;=ptc_fed_term,ptc_fed_amount*(1+ptc_fed_escal/100)^AB$2,0))</f>
        <v>0</v>
      </c>
      <c r="AD611" s="111">
        <f>IF(ptc_fed_amount="n/a",Inputs!AE227,IF(AD$2&lt;=ptc_fed_term,ptc_fed_amount*(1+ptc_fed_escal/100)^AC$2,0))</f>
        <v>0</v>
      </c>
      <c r="AE611" s="111">
        <f>IF(ptc_fed_amount="n/a",Inputs!AF227,IF(AE$2&lt;=ptc_fed_term,ptc_fed_amount*(1+ptc_fed_escal/100)^AD$2,0))</f>
        <v>0</v>
      </c>
      <c r="AF611" s="111">
        <f>IF(ptc_fed_amount="n/a",Inputs!AG227,IF(AF$2&lt;=ptc_fed_term,ptc_fed_amount*(1+ptc_fed_escal/100)^AE$2,0))</f>
        <v>0</v>
      </c>
      <c r="AG611" s="111">
        <f>IF(ptc_fed_amount="n/a",Inputs!AH227,IF(AG$2&lt;=ptc_fed_term,ptc_fed_amount*(1+ptc_fed_escal/100)^AF$2,0))</f>
        <v>0</v>
      </c>
      <c r="AH611" s="111">
        <f>IF(ptc_fed_amount="n/a",Inputs!AI227,IF(AH$2&lt;=ptc_fed_term,ptc_fed_amount*(1+ptc_fed_escal/100)^AG$2,0))</f>
        <v>0</v>
      </c>
      <c r="AI611" s="111">
        <f>IF(ptc_fed_amount="n/a",Inputs!AJ227,IF(AI$2&lt;=ptc_fed_term,ptc_fed_amount*(1+ptc_fed_escal/100)^AH$2,0))</f>
        <v>0</v>
      </c>
      <c r="AJ611" s="111">
        <f>IF(ptc_fed_amount="n/a",Inputs!AK227,IF(AJ$2&lt;=ptc_fed_term,ptc_fed_amount*(1+ptc_fed_escal/100)^AI$2,0))</f>
        <v>0</v>
      </c>
      <c r="AK611" s="111">
        <f>IF(ptc_fed_amount="n/a",Inputs!AL227,IF(AK$2&lt;=ptc_fed_term,ptc_fed_amount*(1+ptc_fed_escal/100)^AJ$2,0))</f>
        <v>0</v>
      </c>
      <c r="AL611" s="111">
        <f>IF(ptc_fed_amount="n/a",Inputs!AM227,IF(AL$2&lt;=ptc_fed_term,ptc_fed_amount*(1+ptc_fed_escal/100)^AK$2,0))</f>
        <v>0</v>
      </c>
      <c r="AM611" s="111">
        <f>IF(ptc_fed_amount="n/a",Inputs!AN227,IF(AM$2&lt;=ptc_fed_term,ptc_fed_amount*(1+ptc_fed_escal/100)^AL$2,0))</f>
        <v>0</v>
      </c>
      <c r="AN611" s="111">
        <f>IF(ptc_fed_amount="n/a",Inputs!AO227,IF(AN$2&lt;=ptc_fed_term,ptc_fed_amount*(1+ptc_fed_escal/100)^AM$2,0))</f>
        <v>0</v>
      </c>
      <c r="AO611" s="111">
        <f>IF(ptc_fed_amount="n/a",Inputs!AP227,IF(AO$2&lt;=ptc_fed_term,ptc_fed_amount*(1+ptc_fed_escal/100)^AN$2,0))</f>
        <v>0</v>
      </c>
      <c r="AP611" s="111">
        <f>IF(ptc_fed_amount="n/a",Inputs!AQ227,IF(AP$2&lt;=ptc_fed_term,ptc_fed_amount*(1+ptc_fed_escal/100)^AO$2,0))</f>
        <v>0</v>
      </c>
    </row>
    <row r="612" spans="1:42" x14ac:dyDescent="0.2">
      <c r="A612" s="89" t="s">
        <v>267</v>
      </c>
      <c r="C612" s="111">
        <f>ROUND(C611*1000,0)</f>
        <v>0</v>
      </c>
      <c r="D612" s="111">
        <f>ROUND(D611*1000,0)</f>
        <v>0</v>
      </c>
      <c r="E612" s="111">
        <f t="shared" ref="E612:AP612" si="305">ROUND(E611*1000,0)</f>
        <v>0</v>
      </c>
      <c r="F612" s="111">
        <f t="shared" si="305"/>
        <v>0</v>
      </c>
      <c r="G612" s="111">
        <f t="shared" si="305"/>
        <v>0</v>
      </c>
      <c r="H612" s="111">
        <f t="shared" si="305"/>
        <v>0</v>
      </c>
      <c r="I612" s="111">
        <f t="shared" si="305"/>
        <v>0</v>
      </c>
      <c r="J612" s="111">
        <f t="shared" si="305"/>
        <v>0</v>
      </c>
      <c r="K612" s="111">
        <f t="shared" si="305"/>
        <v>0</v>
      </c>
      <c r="L612" s="111">
        <f t="shared" si="305"/>
        <v>0</v>
      </c>
      <c r="M612" s="111">
        <f t="shared" si="305"/>
        <v>0</v>
      </c>
      <c r="N612" s="111">
        <f t="shared" si="305"/>
        <v>0</v>
      </c>
      <c r="O612" s="111">
        <f t="shared" si="305"/>
        <v>0</v>
      </c>
      <c r="P612" s="111">
        <f t="shared" si="305"/>
        <v>0</v>
      </c>
      <c r="Q612" s="111">
        <f t="shared" si="305"/>
        <v>0</v>
      </c>
      <c r="R612" s="111">
        <f t="shared" si="305"/>
        <v>0</v>
      </c>
      <c r="S612" s="111">
        <f t="shared" si="305"/>
        <v>0</v>
      </c>
      <c r="T612" s="111">
        <f t="shared" si="305"/>
        <v>0</v>
      </c>
      <c r="U612" s="111">
        <f t="shared" si="305"/>
        <v>0</v>
      </c>
      <c r="V612" s="111">
        <f t="shared" si="305"/>
        <v>0</v>
      </c>
      <c r="W612" s="111">
        <f t="shared" si="305"/>
        <v>0</v>
      </c>
      <c r="X612" s="111">
        <f t="shared" si="305"/>
        <v>0</v>
      </c>
      <c r="Y612" s="111">
        <f t="shared" si="305"/>
        <v>0</v>
      </c>
      <c r="Z612" s="111">
        <f t="shared" si="305"/>
        <v>0</v>
      </c>
      <c r="AA612" s="111">
        <f t="shared" si="305"/>
        <v>0</v>
      </c>
      <c r="AB612" s="111">
        <f t="shared" si="305"/>
        <v>0</v>
      </c>
      <c r="AC612" s="111">
        <f t="shared" si="305"/>
        <v>0</v>
      </c>
      <c r="AD612" s="111">
        <f t="shared" si="305"/>
        <v>0</v>
      </c>
      <c r="AE612" s="111">
        <f t="shared" si="305"/>
        <v>0</v>
      </c>
      <c r="AF612" s="111">
        <f t="shared" si="305"/>
        <v>0</v>
      </c>
      <c r="AG612" s="111">
        <f t="shared" si="305"/>
        <v>0</v>
      </c>
      <c r="AH612" s="111">
        <f t="shared" si="305"/>
        <v>0</v>
      </c>
      <c r="AI612" s="111">
        <f t="shared" si="305"/>
        <v>0</v>
      </c>
      <c r="AJ612" s="111">
        <f t="shared" si="305"/>
        <v>0</v>
      </c>
      <c r="AK612" s="111">
        <f t="shared" si="305"/>
        <v>0</v>
      </c>
      <c r="AL612" s="111">
        <f t="shared" si="305"/>
        <v>0</v>
      </c>
      <c r="AM612" s="111">
        <f t="shared" si="305"/>
        <v>0</v>
      </c>
      <c r="AN612" s="111">
        <f t="shared" si="305"/>
        <v>0</v>
      </c>
      <c r="AO612" s="111">
        <f t="shared" si="305"/>
        <v>0</v>
      </c>
      <c r="AP612" s="111">
        <f t="shared" si="305"/>
        <v>0</v>
      </c>
    </row>
    <row r="613" spans="1:42" x14ac:dyDescent="0.2">
      <c r="A613" s="89" t="s">
        <v>70</v>
      </c>
      <c r="C613" s="123">
        <f>C$7/1000</f>
        <v>211907</v>
      </c>
      <c r="D613" s="123">
        <f>D$7/1000</f>
        <v>210848</v>
      </c>
      <c r="E613" s="123">
        <f t="shared" ref="E613:AP613" si="306">E$7/1000</f>
        <v>209794</v>
      </c>
      <c r="F613" s="123">
        <f t="shared" si="306"/>
        <v>208745</v>
      </c>
      <c r="G613" s="123">
        <f t="shared" si="306"/>
        <v>207701</v>
      </c>
      <c r="H613" s="123">
        <f t="shared" si="306"/>
        <v>206662</v>
      </c>
      <c r="I613" s="123">
        <f t="shared" si="306"/>
        <v>205629</v>
      </c>
      <c r="J613" s="123">
        <f t="shared" si="306"/>
        <v>204601</v>
      </c>
      <c r="K613" s="123">
        <f t="shared" si="306"/>
        <v>203578</v>
      </c>
      <c r="L613" s="123">
        <f t="shared" si="306"/>
        <v>202560</v>
      </c>
      <c r="M613" s="123">
        <f t="shared" si="306"/>
        <v>201547</v>
      </c>
      <c r="N613" s="123">
        <f t="shared" si="306"/>
        <v>200540</v>
      </c>
      <c r="O613" s="123">
        <f t="shared" si="306"/>
        <v>199537</v>
      </c>
      <c r="P613" s="123">
        <f t="shared" si="306"/>
        <v>198539</v>
      </c>
      <c r="Q613" s="123">
        <f t="shared" si="306"/>
        <v>197547</v>
      </c>
      <c r="R613" s="123">
        <f t="shared" si="306"/>
        <v>196559</v>
      </c>
      <c r="S613" s="123">
        <f t="shared" si="306"/>
        <v>195576</v>
      </c>
      <c r="T613" s="123">
        <f t="shared" si="306"/>
        <v>194598</v>
      </c>
      <c r="U613" s="123">
        <f t="shared" si="306"/>
        <v>193625</v>
      </c>
      <c r="V613" s="123">
        <f t="shared" si="306"/>
        <v>192657</v>
      </c>
      <c r="W613" s="123">
        <f t="shared" si="306"/>
        <v>191694</v>
      </c>
      <c r="X613" s="123">
        <f t="shared" si="306"/>
        <v>190735</v>
      </c>
      <c r="Y613" s="123">
        <f t="shared" si="306"/>
        <v>189782</v>
      </c>
      <c r="Z613" s="123">
        <f t="shared" si="306"/>
        <v>188833</v>
      </c>
      <c r="AA613" s="123">
        <f t="shared" si="306"/>
        <v>187888</v>
      </c>
      <c r="AB613" s="123">
        <f t="shared" si="306"/>
        <v>0</v>
      </c>
      <c r="AC613" s="123">
        <f t="shared" si="306"/>
        <v>0</v>
      </c>
      <c r="AD613" s="123">
        <f t="shared" si="306"/>
        <v>0</v>
      </c>
      <c r="AE613" s="123">
        <f t="shared" si="306"/>
        <v>0</v>
      </c>
      <c r="AF613" s="123">
        <f t="shared" si="306"/>
        <v>0</v>
      </c>
      <c r="AG613" s="123">
        <f t="shared" si="306"/>
        <v>0</v>
      </c>
      <c r="AH613" s="123">
        <f t="shared" si="306"/>
        <v>0</v>
      </c>
      <c r="AI613" s="123">
        <f t="shared" si="306"/>
        <v>0</v>
      </c>
      <c r="AJ613" s="123">
        <f t="shared" si="306"/>
        <v>0</v>
      </c>
      <c r="AK613" s="123">
        <f t="shared" si="306"/>
        <v>0</v>
      </c>
      <c r="AL613" s="123">
        <f t="shared" si="306"/>
        <v>0</v>
      </c>
      <c r="AM613" s="123">
        <f t="shared" si="306"/>
        <v>0</v>
      </c>
      <c r="AN613" s="123">
        <f t="shared" si="306"/>
        <v>0</v>
      </c>
      <c r="AO613" s="123">
        <f t="shared" si="306"/>
        <v>0</v>
      </c>
      <c r="AP613" s="123">
        <f t="shared" si="306"/>
        <v>0</v>
      </c>
    </row>
    <row r="614" spans="1:42" x14ac:dyDescent="0.2">
      <c r="A614" s="89" t="s">
        <v>12</v>
      </c>
      <c r="C614" s="122">
        <f>C612*C613</f>
        <v>0</v>
      </c>
      <c r="D614" s="122">
        <f>D612*D613</f>
        <v>0</v>
      </c>
      <c r="E614" s="122">
        <f t="shared" ref="E614:AP614" si="307">E612*E613</f>
        <v>0</v>
      </c>
      <c r="F614" s="122">
        <f t="shared" si="307"/>
        <v>0</v>
      </c>
      <c r="G614" s="122">
        <f t="shared" si="307"/>
        <v>0</v>
      </c>
      <c r="H614" s="122">
        <f t="shared" si="307"/>
        <v>0</v>
      </c>
      <c r="I614" s="122">
        <f t="shared" si="307"/>
        <v>0</v>
      </c>
      <c r="J614" s="122">
        <f t="shared" si="307"/>
        <v>0</v>
      </c>
      <c r="K614" s="122">
        <f t="shared" si="307"/>
        <v>0</v>
      </c>
      <c r="L614" s="122">
        <f t="shared" si="307"/>
        <v>0</v>
      </c>
      <c r="M614" s="122">
        <f t="shared" si="307"/>
        <v>0</v>
      </c>
      <c r="N614" s="122">
        <f t="shared" si="307"/>
        <v>0</v>
      </c>
      <c r="O614" s="122">
        <f t="shared" si="307"/>
        <v>0</v>
      </c>
      <c r="P614" s="122">
        <f t="shared" si="307"/>
        <v>0</v>
      </c>
      <c r="Q614" s="122">
        <f t="shared" si="307"/>
        <v>0</v>
      </c>
      <c r="R614" s="122">
        <f t="shared" si="307"/>
        <v>0</v>
      </c>
      <c r="S614" s="122">
        <f t="shared" si="307"/>
        <v>0</v>
      </c>
      <c r="T614" s="122">
        <f t="shared" si="307"/>
        <v>0</v>
      </c>
      <c r="U614" s="122">
        <f t="shared" si="307"/>
        <v>0</v>
      </c>
      <c r="V614" s="122">
        <f t="shared" si="307"/>
        <v>0</v>
      </c>
      <c r="W614" s="122">
        <f t="shared" si="307"/>
        <v>0</v>
      </c>
      <c r="X614" s="122">
        <f t="shared" si="307"/>
        <v>0</v>
      </c>
      <c r="Y614" s="122">
        <f t="shared" si="307"/>
        <v>0</v>
      </c>
      <c r="Z614" s="122">
        <f t="shared" si="307"/>
        <v>0</v>
      </c>
      <c r="AA614" s="122">
        <f t="shared" si="307"/>
        <v>0</v>
      </c>
      <c r="AB614" s="122">
        <f t="shared" si="307"/>
        <v>0</v>
      </c>
      <c r="AC614" s="122">
        <f t="shared" si="307"/>
        <v>0</v>
      </c>
      <c r="AD614" s="122">
        <f t="shared" si="307"/>
        <v>0</v>
      </c>
      <c r="AE614" s="122">
        <f t="shared" si="307"/>
        <v>0</v>
      </c>
      <c r="AF614" s="122">
        <f t="shared" si="307"/>
        <v>0</v>
      </c>
      <c r="AG614" s="122">
        <f t="shared" si="307"/>
        <v>0</v>
      </c>
      <c r="AH614" s="122">
        <f t="shared" si="307"/>
        <v>0</v>
      </c>
      <c r="AI614" s="122">
        <f t="shared" si="307"/>
        <v>0</v>
      </c>
      <c r="AJ614" s="122">
        <f t="shared" si="307"/>
        <v>0</v>
      </c>
      <c r="AK614" s="122">
        <f t="shared" si="307"/>
        <v>0</v>
      </c>
      <c r="AL614" s="122">
        <f t="shared" si="307"/>
        <v>0</v>
      </c>
      <c r="AM614" s="122">
        <f t="shared" si="307"/>
        <v>0</v>
      </c>
      <c r="AN614" s="122">
        <f t="shared" si="307"/>
        <v>0</v>
      </c>
      <c r="AO614" s="122">
        <f t="shared" si="307"/>
        <v>0</v>
      </c>
      <c r="AP614" s="122">
        <f t="shared" si="307"/>
        <v>0</v>
      </c>
    </row>
    <row r="615" spans="1:42" x14ac:dyDescent="0.2">
      <c r="A615" s="21"/>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c r="AP615" s="15"/>
    </row>
    <row r="616" spans="1:42" x14ac:dyDescent="0.2">
      <c r="A616" s="20" t="s">
        <v>15</v>
      </c>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c r="AP616" s="15"/>
    </row>
    <row r="617" spans="1:42" x14ac:dyDescent="0.2">
      <c r="A617" s="18" t="str">
        <f>Inputs!B117</f>
        <v>As fixed amount</v>
      </c>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c r="AP617" s="15"/>
    </row>
    <row r="618" spans="1:42" x14ac:dyDescent="0.2">
      <c r="A618" s="21" t="str">
        <f>Inputs!B118</f>
        <v>Federal ($)</v>
      </c>
      <c r="C618" s="122">
        <f>ibi_fed_amount</f>
        <v>0</v>
      </c>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c r="AP618" s="15"/>
    </row>
    <row r="619" spans="1:42" x14ac:dyDescent="0.2">
      <c r="A619" s="21" t="str">
        <f>Inputs!B119</f>
        <v>State ($)</v>
      </c>
      <c r="C619" s="122">
        <f>ibi_sta_amount</f>
        <v>0</v>
      </c>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c r="AP619" s="15"/>
    </row>
    <row r="620" spans="1:42" x14ac:dyDescent="0.2">
      <c r="A620" s="21" t="str">
        <f>Inputs!B120</f>
        <v>Utility ($)</v>
      </c>
      <c r="C620" s="122">
        <f>ibi_uti_amount</f>
        <v>0</v>
      </c>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c r="AP620" s="15"/>
    </row>
    <row r="621" spans="1:42" x14ac:dyDescent="0.2">
      <c r="A621" s="21" t="str">
        <f>Inputs!B121</f>
        <v>Other ($)</v>
      </c>
      <c r="C621" s="123">
        <f>ibi_oth_amount</f>
        <v>0</v>
      </c>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c r="AP621" s="15"/>
    </row>
    <row r="622" spans="1:42" x14ac:dyDescent="0.2">
      <c r="A622" s="21" t="s">
        <v>12</v>
      </c>
      <c r="C622" s="122">
        <f>SUM(C618:C621)</f>
        <v>0</v>
      </c>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c r="AP622" s="15"/>
    </row>
    <row r="623" spans="1:42" x14ac:dyDescent="0.2">
      <c r="A623" s="18" t="str">
        <f>Inputs!B122</f>
        <v>As percentage</v>
      </c>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c r="AP623" s="15"/>
    </row>
    <row r="624" spans="1:42" x14ac:dyDescent="0.2">
      <c r="A624" s="21" t="str">
        <f>Inputs!B123</f>
        <v>Federal (% of total installed cost)</v>
      </c>
      <c r="C624" s="159">
        <f>MIN(ibi_fed_percent/100*total_installed_cost,Inputs!D123)</f>
        <v>0</v>
      </c>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c r="AP624" s="15"/>
    </row>
    <row r="625" spans="1:42" x14ac:dyDescent="0.2">
      <c r="A625" s="21" t="str">
        <f>Inputs!B124</f>
        <v>State (% of total installed cost)</v>
      </c>
      <c r="C625" s="159">
        <f>MIN(ibi_sta_percent/100*total_installed_cost,Inputs!D124)</f>
        <v>0</v>
      </c>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c r="AP625" s="15"/>
    </row>
    <row r="626" spans="1:42" x14ac:dyDescent="0.2">
      <c r="A626" s="21" t="str">
        <f>Inputs!B125</f>
        <v>Utility (% of total installed cost)</v>
      </c>
      <c r="C626" s="159">
        <f>MIN(ibi_uti_percent/100*total_installed_cost,Inputs!D125)</f>
        <v>0</v>
      </c>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c r="AP626" s="15"/>
    </row>
    <row r="627" spans="1:42" x14ac:dyDescent="0.2">
      <c r="A627" s="21" t="str">
        <f>Inputs!B126</f>
        <v>Other (% of total installed cost)</v>
      </c>
      <c r="C627" s="159">
        <f>MIN(ibi_oth_percent/100*total_installed_cost,Inputs!D126)</f>
        <v>0</v>
      </c>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5"/>
    </row>
    <row r="628" spans="1:42" x14ac:dyDescent="0.2">
      <c r="A628" s="21" t="s">
        <v>12</v>
      </c>
      <c r="C628" s="128">
        <f>SUM(C624:C627)</f>
        <v>0</v>
      </c>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c r="AP628" s="15"/>
    </row>
    <row r="629" spans="1:42" x14ac:dyDescent="0.2">
      <c r="A629" s="21"/>
      <c r="C629" s="122"/>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c r="AP629" s="15"/>
    </row>
    <row r="630" spans="1:42" x14ac:dyDescent="0.2">
      <c r="A630" s="20" t="s">
        <v>37</v>
      </c>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5"/>
    </row>
    <row r="631" spans="1:42" x14ac:dyDescent="0.2">
      <c r="A631" s="18" t="str">
        <f>Inputs!B128</f>
        <v>Federal ($/W)</v>
      </c>
      <c r="C631" s="159">
        <f>MIN(cbi_fed_amount*system_capacity*1000,cbi_fed_maxvalue)</f>
        <v>0</v>
      </c>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5"/>
    </row>
    <row r="632" spans="1:42" x14ac:dyDescent="0.2">
      <c r="A632" s="18" t="str">
        <f>Inputs!B129</f>
        <v>State ($/W)</v>
      </c>
      <c r="C632" s="159">
        <f>MIN(cbi_sta_amount*system_capacity*1000,cbi_sta_maxvalue)</f>
        <v>0</v>
      </c>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c r="AP632" s="15"/>
    </row>
    <row r="633" spans="1:42" x14ac:dyDescent="0.2">
      <c r="A633" s="18" t="str">
        <f>Inputs!B130</f>
        <v>Utility ($/W)</v>
      </c>
      <c r="C633" s="159">
        <f>MIN(cbi_uti_amount*system_capacity*1000,cbi_uti_maxvalue)</f>
        <v>0</v>
      </c>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c r="AP633" s="15"/>
    </row>
    <row r="634" spans="1:42" x14ac:dyDescent="0.2">
      <c r="A634" s="18" t="str">
        <f>Inputs!B131</f>
        <v>Other ($/W)</v>
      </c>
      <c r="C634" s="159">
        <f>MIN(cbi_oth_amount*system_capacity*1000,cbi_oth_maxvalue)</f>
        <v>0</v>
      </c>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c r="AP634" s="15"/>
    </row>
    <row r="635" spans="1:42" x14ac:dyDescent="0.2">
      <c r="A635" s="18" t="s">
        <v>12</v>
      </c>
      <c r="C635" s="128">
        <f>SUM(C631:C634)</f>
        <v>0</v>
      </c>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c r="AP635" s="15"/>
    </row>
    <row r="636" spans="1:42" x14ac:dyDescent="0.2">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c r="AP636" s="15"/>
    </row>
    <row r="637" spans="1:42" x14ac:dyDescent="0.2">
      <c r="A637" s="20" t="s">
        <v>34</v>
      </c>
    </row>
    <row r="638" spans="1:42" x14ac:dyDescent="0.2">
      <c r="A638" s="18" t="str">
        <f>Inputs!B133</f>
        <v>Federal ($/kWh)</v>
      </c>
    </row>
    <row r="639" spans="1:42" x14ac:dyDescent="0.2">
      <c r="A639" s="21" t="s">
        <v>35</v>
      </c>
      <c r="C639" s="111">
        <f>IF(pbi_fed_amount="n/a",Inputs!D222,IF(AND(C$2&lt;=pbi_fed_term,C$2&lt;=analysis_period),pbi_fed_amount*(1+pbi_fed_escal/100)^B$2,0))</f>
        <v>0</v>
      </c>
      <c r="D639" s="111">
        <f>IF(pbi_fed_amount="n/a",Inputs!E222,IF(AND(D$2&lt;=pbi_fed_term,D$2&lt;=analysis_period),pbi_fed_amount*(1+pbi_fed_escal/100)^C$2,0))</f>
        <v>0</v>
      </c>
      <c r="E639" s="111">
        <f>IF(pbi_fed_amount="n/a",Inputs!F222,IF(AND(E$2&lt;=pbi_fed_term,E$2&lt;=analysis_period),pbi_fed_amount*(1+pbi_fed_escal/100)^D$2,0))</f>
        <v>0</v>
      </c>
      <c r="F639" s="111">
        <f>IF(pbi_fed_amount="n/a",Inputs!G222,IF(AND(F$2&lt;=pbi_fed_term,F$2&lt;=analysis_period),pbi_fed_amount*(1+pbi_fed_escal/100)^E$2,0))</f>
        <v>0</v>
      </c>
      <c r="G639" s="111">
        <f>IF(pbi_fed_amount="n/a",Inputs!H222,IF(AND(G$2&lt;=pbi_fed_term,G$2&lt;=analysis_period),pbi_fed_amount*(1+pbi_fed_escal/100)^F$2,0))</f>
        <v>0</v>
      </c>
      <c r="H639" s="111">
        <f>IF(pbi_fed_amount="n/a",Inputs!I222,IF(AND(H$2&lt;=pbi_fed_term,H$2&lt;=analysis_period),pbi_fed_amount*(1+pbi_fed_escal/100)^G$2,0))</f>
        <v>0</v>
      </c>
      <c r="I639" s="111">
        <f>IF(pbi_fed_amount="n/a",Inputs!J222,IF(AND(I$2&lt;=pbi_fed_term,I$2&lt;=analysis_period),pbi_fed_amount*(1+pbi_fed_escal/100)^H$2,0))</f>
        <v>0</v>
      </c>
      <c r="J639" s="111">
        <f>IF(pbi_fed_amount="n/a",Inputs!K222,IF(AND(J$2&lt;=pbi_fed_term,J$2&lt;=analysis_period),pbi_fed_amount*(1+pbi_fed_escal/100)^I$2,0))</f>
        <v>0</v>
      </c>
      <c r="K639" s="111">
        <f>IF(pbi_fed_amount="n/a",Inputs!L222,IF(AND(K$2&lt;=pbi_fed_term,K$2&lt;=analysis_period),pbi_fed_amount*(1+pbi_fed_escal/100)^J$2,0))</f>
        <v>0</v>
      </c>
      <c r="L639" s="111">
        <f>IF(pbi_fed_amount="n/a",Inputs!M222,IF(AND(L$2&lt;=pbi_fed_term,L$2&lt;=analysis_period),pbi_fed_amount*(1+pbi_fed_escal/100)^K$2,0))</f>
        <v>0</v>
      </c>
      <c r="M639" s="111">
        <f>IF(pbi_fed_amount="n/a",Inputs!N222,IF(AND(M$2&lt;=pbi_fed_term,M$2&lt;=analysis_period),pbi_fed_amount*(1+pbi_fed_escal/100)^L$2,0))</f>
        <v>0</v>
      </c>
      <c r="N639" s="111">
        <f>IF(pbi_fed_amount="n/a",Inputs!O222,IF(AND(N$2&lt;=pbi_fed_term,N$2&lt;=analysis_period),pbi_fed_amount*(1+pbi_fed_escal/100)^M$2,0))</f>
        <v>0</v>
      </c>
      <c r="O639" s="111">
        <f>IF(pbi_fed_amount="n/a",Inputs!P222,IF(AND(O$2&lt;=pbi_fed_term,O$2&lt;=analysis_period),pbi_fed_amount*(1+pbi_fed_escal/100)^N$2,0))</f>
        <v>0</v>
      </c>
      <c r="P639" s="111">
        <f>IF(pbi_fed_amount="n/a",Inputs!Q222,IF(AND(P$2&lt;=pbi_fed_term,P$2&lt;=analysis_period),pbi_fed_amount*(1+pbi_fed_escal/100)^O$2,0))</f>
        <v>0</v>
      </c>
      <c r="Q639" s="111">
        <f>IF(pbi_fed_amount="n/a",Inputs!R222,IF(AND(Q$2&lt;=pbi_fed_term,Q$2&lt;=analysis_period),pbi_fed_amount*(1+pbi_fed_escal/100)^P$2,0))</f>
        <v>0</v>
      </c>
      <c r="R639" s="111">
        <f>IF(pbi_fed_amount="n/a",Inputs!S222,IF(AND(R$2&lt;=pbi_fed_term,R$2&lt;=analysis_period),pbi_fed_amount*(1+pbi_fed_escal/100)^Q$2,0))</f>
        <v>0</v>
      </c>
      <c r="S639" s="111">
        <f>IF(pbi_fed_amount="n/a",Inputs!T222,IF(AND(S$2&lt;=pbi_fed_term,S$2&lt;=analysis_period),pbi_fed_amount*(1+pbi_fed_escal/100)^R$2,0))</f>
        <v>0</v>
      </c>
      <c r="T639" s="111">
        <f>IF(pbi_fed_amount="n/a",Inputs!U222,IF(AND(T$2&lt;=pbi_fed_term,T$2&lt;=analysis_period),pbi_fed_amount*(1+pbi_fed_escal/100)^S$2,0))</f>
        <v>0</v>
      </c>
      <c r="U639" s="111">
        <f>IF(pbi_fed_amount="n/a",Inputs!V222,IF(AND(U$2&lt;=pbi_fed_term,U$2&lt;=analysis_period),pbi_fed_amount*(1+pbi_fed_escal/100)^T$2,0))</f>
        <v>0</v>
      </c>
      <c r="V639" s="111">
        <f>IF(pbi_fed_amount="n/a",Inputs!W222,IF(AND(V$2&lt;=pbi_fed_term,V$2&lt;=analysis_period),pbi_fed_amount*(1+pbi_fed_escal/100)^U$2,0))</f>
        <v>0</v>
      </c>
      <c r="W639" s="111">
        <f>IF(pbi_fed_amount="n/a",Inputs!X222,IF(AND(W$2&lt;=pbi_fed_term,W$2&lt;=analysis_period),pbi_fed_amount*(1+pbi_fed_escal/100)^V$2,0))</f>
        <v>0</v>
      </c>
      <c r="X639" s="111">
        <f>IF(pbi_fed_amount="n/a",Inputs!Y222,IF(AND(X$2&lt;=pbi_fed_term,X$2&lt;=analysis_period),pbi_fed_amount*(1+pbi_fed_escal/100)^W$2,0))</f>
        <v>0</v>
      </c>
      <c r="Y639" s="111">
        <f>IF(pbi_fed_amount="n/a",Inputs!Z222,IF(AND(Y$2&lt;=pbi_fed_term,Y$2&lt;=analysis_period),pbi_fed_amount*(1+pbi_fed_escal/100)^X$2,0))</f>
        <v>0</v>
      </c>
      <c r="Z639" s="111">
        <f>IF(pbi_fed_amount="n/a",Inputs!AA222,IF(AND(Z$2&lt;=pbi_fed_term,Z$2&lt;=analysis_period),pbi_fed_amount*(1+pbi_fed_escal/100)^Y$2,0))</f>
        <v>0</v>
      </c>
      <c r="AA639" s="111">
        <f>IF(pbi_fed_amount="n/a",Inputs!AB222,IF(AND(AA$2&lt;=pbi_fed_term,AA$2&lt;=analysis_period),pbi_fed_amount*(1+pbi_fed_escal/100)^Z$2,0))</f>
        <v>0</v>
      </c>
      <c r="AB639" s="111">
        <f>IF(pbi_fed_amount="n/a",Inputs!AC222,IF(AND(AB$2&lt;=pbi_fed_term,AB$2&lt;=analysis_period),pbi_fed_amount*(1+pbi_fed_escal/100)^AA$2,0))</f>
        <v>0</v>
      </c>
      <c r="AC639" s="111">
        <f>IF(pbi_fed_amount="n/a",Inputs!AD222,IF(AND(AC$2&lt;=pbi_fed_term,AC$2&lt;=analysis_period),pbi_fed_amount*(1+pbi_fed_escal/100)^AB$2,0))</f>
        <v>0</v>
      </c>
      <c r="AD639" s="111">
        <f>IF(pbi_fed_amount="n/a",Inputs!AE222,IF(AND(AD$2&lt;=pbi_fed_term,AD$2&lt;=analysis_period),pbi_fed_amount*(1+pbi_fed_escal/100)^AC$2,0))</f>
        <v>0</v>
      </c>
      <c r="AE639" s="111">
        <f>IF(pbi_fed_amount="n/a",Inputs!AF222,IF(AND(AE$2&lt;=pbi_fed_term,AE$2&lt;=analysis_period),pbi_fed_amount*(1+pbi_fed_escal/100)^AD$2,0))</f>
        <v>0</v>
      </c>
      <c r="AF639" s="111">
        <f>IF(pbi_fed_amount="n/a",Inputs!AG222,IF(AND(AF$2&lt;=pbi_fed_term,AF$2&lt;=analysis_period),pbi_fed_amount*(1+pbi_fed_escal/100)^AE$2,0))</f>
        <v>0</v>
      </c>
      <c r="AG639" s="111">
        <f>IF(pbi_fed_amount="n/a",Inputs!AH222,IF(AND(AG$2&lt;=pbi_fed_term,AG$2&lt;=analysis_period),pbi_fed_amount*(1+pbi_fed_escal/100)^AF$2,0))</f>
        <v>0</v>
      </c>
      <c r="AH639" s="111">
        <f>IF(pbi_fed_amount="n/a",Inputs!AI222,IF(AND(AH$2&lt;=pbi_fed_term,AH$2&lt;=analysis_period),pbi_fed_amount*(1+pbi_fed_escal/100)^AG$2,0))</f>
        <v>0</v>
      </c>
      <c r="AI639" s="111">
        <f>IF(pbi_fed_amount="n/a",Inputs!AJ222,IF(AND(AI$2&lt;=pbi_fed_term,AI$2&lt;=analysis_period),pbi_fed_amount*(1+pbi_fed_escal/100)^AH$2,0))</f>
        <v>0</v>
      </c>
      <c r="AJ639" s="111">
        <f>IF(pbi_fed_amount="n/a",Inputs!AK222,IF(AND(AJ$2&lt;=pbi_fed_term,AJ$2&lt;=analysis_period),pbi_fed_amount*(1+pbi_fed_escal/100)^AI$2,0))</f>
        <v>0</v>
      </c>
      <c r="AK639" s="111">
        <f>IF(pbi_fed_amount="n/a",Inputs!AL222,IF(AND(AK$2&lt;=pbi_fed_term,AK$2&lt;=analysis_period),pbi_fed_amount*(1+pbi_fed_escal/100)^AJ$2,0))</f>
        <v>0</v>
      </c>
      <c r="AL639" s="111">
        <f>IF(pbi_fed_amount="n/a",Inputs!AM222,IF(AND(AL$2&lt;=pbi_fed_term,AL$2&lt;=analysis_period),pbi_fed_amount*(1+pbi_fed_escal/100)^AK$2,0))</f>
        <v>0</v>
      </c>
      <c r="AM639" s="111">
        <f>IF(pbi_fed_amount="n/a",Inputs!AN222,IF(AND(AM$2&lt;=pbi_fed_term,AM$2&lt;=analysis_period),pbi_fed_amount*(1+pbi_fed_escal/100)^AL$2,0))</f>
        <v>0</v>
      </c>
      <c r="AN639" s="111">
        <f>IF(pbi_fed_amount="n/a",Inputs!AO222,IF(AND(AN$2&lt;=pbi_fed_term,AN$2&lt;=analysis_period),pbi_fed_amount*(1+pbi_fed_escal/100)^AM$2,0))</f>
        <v>0</v>
      </c>
      <c r="AO639" s="111">
        <f>IF(pbi_fed_amount="n/a",Inputs!AP222,IF(AND(AO$2&lt;=pbi_fed_term,AO$2&lt;=analysis_period),pbi_fed_amount*(1+pbi_fed_escal/100)^AN$2,0))</f>
        <v>0</v>
      </c>
      <c r="AP639" s="111">
        <f>IF(pbi_fed_amount="n/a",Inputs!AQ222,IF(AND(AP$2&lt;=pbi_fed_term,AP$2&lt;=analysis_period),pbi_fed_amount*(1+pbi_fed_escal/100)^AO$2,0))</f>
        <v>0</v>
      </c>
    </row>
    <row r="640" spans="1:42" x14ac:dyDescent="0.2">
      <c r="A640" s="21" t="s">
        <v>36</v>
      </c>
      <c r="C640" s="123">
        <f>C$7</f>
        <v>211907000</v>
      </c>
      <c r="D640" s="123">
        <f t="shared" ref="D640:AP640" si="308">D$7</f>
        <v>210848000</v>
      </c>
      <c r="E640" s="123">
        <f t="shared" si="308"/>
        <v>209794000</v>
      </c>
      <c r="F640" s="123">
        <f t="shared" si="308"/>
        <v>208745000</v>
      </c>
      <c r="G640" s="123">
        <f t="shared" si="308"/>
        <v>207701000</v>
      </c>
      <c r="H640" s="123">
        <f t="shared" si="308"/>
        <v>206662000</v>
      </c>
      <c r="I640" s="123">
        <f t="shared" si="308"/>
        <v>205629000</v>
      </c>
      <c r="J640" s="123">
        <f t="shared" si="308"/>
        <v>204601000</v>
      </c>
      <c r="K640" s="123">
        <f t="shared" si="308"/>
        <v>203578000</v>
      </c>
      <c r="L640" s="123">
        <f t="shared" si="308"/>
        <v>202560000</v>
      </c>
      <c r="M640" s="123">
        <f t="shared" si="308"/>
        <v>201547000</v>
      </c>
      <c r="N640" s="123">
        <f t="shared" si="308"/>
        <v>200540000</v>
      </c>
      <c r="O640" s="123">
        <f t="shared" si="308"/>
        <v>199537000</v>
      </c>
      <c r="P640" s="123">
        <f t="shared" si="308"/>
        <v>198539000</v>
      </c>
      <c r="Q640" s="123">
        <f t="shared" si="308"/>
        <v>197547000</v>
      </c>
      <c r="R640" s="123">
        <f t="shared" si="308"/>
        <v>196559000</v>
      </c>
      <c r="S640" s="123">
        <f t="shared" si="308"/>
        <v>195576000</v>
      </c>
      <c r="T640" s="123">
        <f t="shared" si="308"/>
        <v>194598000</v>
      </c>
      <c r="U640" s="123">
        <f t="shared" si="308"/>
        <v>193625000</v>
      </c>
      <c r="V640" s="123">
        <f t="shared" si="308"/>
        <v>192657000</v>
      </c>
      <c r="W640" s="123">
        <f t="shared" si="308"/>
        <v>191694000</v>
      </c>
      <c r="X640" s="123">
        <f t="shared" si="308"/>
        <v>190735000</v>
      </c>
      <c r="Y640" s="123">
        <f t="shared" si="308"/>
        <v>189782000</v>
      </c>
      <c r="Z640" s="123">
        <f t="shared" si="308"/>
        <v>188833000</v>
      </c>
      <c r="AA640" s="123">
        <f t="shared" si="308"/>
        <v>187888000</v>
      </c>
      <c r="AB640" s="123">
        <f t="shared" si="308"/>
        <v>0</v>
      </c>
      <c r="AC640" s="123">
        <f t="shared" si="308"/>
        <v>0</v>
      </c>
      <c r="AD640" s="123">
        <f t="shared" si="308"/>
        <v>0</v>
      </c>
      <c r="AE640" s="123">
        <f t="shared" si="308"/>
        <v>0</v>
      </c>
      <c r="AF640" s="123">
        <f t="shared" si="308"/>
        <v>0</v>
      </c>
      <c r="AG640" s="123">
        <f t="shared" si="308"/>
        <v>0</v>
      </c>
      <c r="AH640" s="123">
        <f t="shared" si="308"/>
        <v>0</v>
      </c>
      <c r="AI640" s="123">
        <f t="shared" si="308"/>
        <v>0</v>
      </c>
      <c r="AJ640" s="123">
        <f t="shared" si="308"/>
        <v>0</v>
      </c>
      <c r="AK640" s="123">
        <f t="shared" si="308"/>
        <v>0</v>
      </c>
      <c r="AL640" s="123">
        <f t="shared" si="308"/>
        <v>0</v>
      </c>
      <c r="AM640" s="123">
        <f t="shared" si="308"/>
        <v>0</v>
      </c>
      <c r="AN640" s="123">
        <f t="shared" si="308"/>
        <v>0</v>
      </c>
      <c r="AO640" s="123">
        <f t="shared" si="308"/>
        <v>0</v>
      </c>
      <c r="AP640" s="123">
        <f t="shared" si="308"/>
        <v>0</v>
      </c>
    </row>
    <row r="641" spans="1:42" x14ac:dyDescent="0.2">
      <c r="A641" s="21" t="s">
        <v>12</v>
      </c>
      <c r="C641" s="122">
        <f>C639*C640</f>
        <v>0</v>
      </c>
      <c r="D641" s="122">
        <f t="shared" ref="D641:AP641" si="309">D639*D640</f>
        <v>0</v>
      </c>
      <c r="E641" s="122">
        <f t="shared" si="309"/>
        <v>0</v>
      </c>
      <c r="F641" s="122">
        <f t="shared" si="309"/>
        <v>0</v>
      </c>
      <c r="G641" s="122">
        <f t="shared" si="309"/>
        <v>0</v>
      </c>
      <c r="H641" s="122">
        <f t="shared" si="309"/>
        <v>0</v>
      </c>
      <c r="I641" s="122">
        <f t="shared" si="309"/>
        <v>0</v>
      </c>
      <c r="J641" s="122">
        <f t="shared" si="309"/>
        <v>0</v>
      </c>
      <c r="K641" s="122">
        <f t="shared" si="309"/>
        <v>0</v>
      </c>
      <c r="L641" s="122">
        <f t="shared" si="309"/>
        <v>0</v>
      </c>
      <c r="M641" s="122">
        <f t="shared" si="309"/>
        <v>0</v>
      </c>
      <c r="N641" s="122">
        <f t="shared" si="309"/>
        <v>0</v>
      </c>
      <c r="O641" s="122">
        <f t="shared" si="309"/>
        <v>0</v>
      </c>
      <c r="P641" s="122">
        <f t="shared" si="309"/>
        <v>0</v>
      </c>
      <c r="Q641" s="122">
        <f t="shared" si="309"/>
        <v>0</v>
      </c>
      <c r="R641" s="122">
        <f t="shared" si="309"/>
        <v>0</v>
      </c>
      <c r="S641" s="122">
        <f t="shared" si="309"/>
        <v>0</v>
      </c>
      <c r="T641" s="122">
        <f t="shared" si="309"/>
        <v>0</v>
      </c>
      <c r="U641" s="122">
        <f t="shared" si="309"/>
        <v>0</v>
      </c>
      <c r="V641" s="122">
        <f t="shared" si="309"/>
        <v>0</v>
      </c>
      <c r="W641" s="122">
        <f t="shared" si="309"/>
        <v>0</v>
      </c>
      <c r="X641" s="122">
        <f t="shared" si="309"/>
        <v>0</v>
      </c>
      <c r="Y641" s="122">
        <f t="shared" si="309"/>
        <v>0</v>
      </c>
      <c r="Z641" s="122">
        <f t="shared" si="309"/>
        <v>0</v>
      </c>
      <c r="AA641" s="122">
        <f t="shared" si="309"/>
        <v>0</v>
      </c>
      <c r="AB641" s="122">
        <f t="shared" si="309"/>
        <v>0</v>
      </c>
      <c r="AC641" s="122">
        <f t="shared" si="309"/>
        <v>0</v>
      </c>
      <c r="AD641" s="122">
        <f t="shared" si="309"/>
        <v>0</v>
      </c>
      <c r="AE641" s="122">
        <f t="shared" si="309"/>
        <v>0</v>
      </c>
      <c r="AF641" s="122">
        <f t="shared" si="309"/>
        <v>0</v>
      </c>
      <c r="AG641" s="122">
        <f t="shared" si="309"/>
        <v>0</v>
      </c>
      <c r="AH641" s="122">
        <f t="shared" si="309"/>
        <v>0</v>
      </c>
      <c r="AI641" s="122">
        <f t="shared" si="309"/>
        <v>0</v>
      </c>
      <c r="AJ641" s="122">
        <f t="shared" si="309"/>
        <v>0</v>
      </c>
      <c r="AK641" s="122">
        <f t="shared" si="309"/>
        <v>0</v>
      </c>
      <c r="AL641" s="122">
        <f t="shared" si="309"/>
        <v>0</v>
      </c>
      <c r="AM641" s="122">
        <f t="shared" si="309"/>
        <v>0</v>
      </c>
      <c r="AN641" s="122">
        <f t="shared" si="309"/>
        <v>0</v>
      </c>
      <c r="AO641" s="122">
        <f t="shared" si="309"/>
        <v>0</v>
      </c>
      <c r="AP641" s="122">
        <f t="shared" si="309"/>
        <v>0</v>
      </c>
    </row>
    <row r="642" spans="1:42" x14ac:dyDescent="0.2">
      <c r="A642" s="18" t="str">
        <f>Inputs!B134</f>
        <v>State ($/kWh)</v>
      </c>
    </row>
    <row r="643" spans="1:42" x14ac:dyDescent="0.2">
      <c r="A643" s="21" t="s">
        <v>35</v>
      </c>
      <c r="C643" s="100">
        <f>IF(pbi_sta_amount="n/a",Inputs!D223,IF(AND(C$2&lt;=pbi_sta_term,C$2&lt;=analysis_period),pbi_sta_amount*(1+pbi_sta_escal/100)^B$2,0))</f>
        <v>0</v>
      </c>
      <c r="D643" s="100">
        <f>IF(pbi_sta_amount="n/a",Inputs!E223,IF(AND(D$2&lt;=pbi_sta_term,D$2&lt;=analysis_period),pbi_sta_amount*(1+pbi_sta_escal/100)^C$2,0))</f>
        <v>0</v>
      </c>
      <c r="E643" s="100">
        <f>IF(pbi_sta_amount="n/a",Inputs!F223,IF(AND(E$2&lt;=pbi_sta_term,E$2&lt;=analysis_period),pbi_sta_amount*(1+pbi_sta_escal/100)^D$2,0))</f>
        <v>0</v>
      </c>
      <c r="F643" s="100">
        <f>IF(pbi_sta_amount="n/a",Inputs!G223,IF(AND(F$2&lt;=pbi_sta_term,F$2&lt;=analysis_period),pbi_sta_amount*(1+pbi_sta_escal/100)^E$2,0))</f>
        <v>0</v>
      </c>
      <c r="G643" s="100">
        <f>IF(pbi_sta_amount="n/a",Inputs!H223,IF(AND(G$2&lt;=pbi_sta_term,G$2&lt;=analysis_period),pbi_sta_amount*(1+pbi_sta_escal/100)^F$2,0))</f>
        <v>0</v>
      </c>
      <c r="H643" s="100">
        <f>IF(pbi_sta_amount="n/a",Inputs!I223,IF(AND(H$2&lt;=pbi_sta_term,H$2&lt;=analysis_period),pbi_sta_amount*(1+pbi_sta_escal/100)^G$2,0))</f>
        <v>0</v>
      </c>
      <c r="I643" s="100">
        <f>IF(pbi_sta_amount="n/a",Inputs!J223,IF(AND(I$2&lt;=pbi_sta_term,I$2&lt;=analysis_period),pbi_sta_amount*(1+pbi_sta_escal/100)^H$2,0))</f>
        <v>0</v>
      </c>
      <c r="J643" s="100">
        <f>IF(pbi_sta_amount="n/a",Inputs!K223,IF(AND(J$2&lt;=pbi_sta_term,J$2&lt;=analysis_period),pbi_sta_amount*(1+pbi_sta_escal/100)^I$2,0))</f>
        <v>0</v>
      </c>
      <c r="K643" s="100">
        <f>IF(pbi_sta_amount="n/a",Inputs!L223,IF(AND(K$2&lt;=pbi_sta_term,K$2&lt;=analysis_period),pbi_sta_amount*(1+pbi_sta_escal/100)^J$2,0))</f>
        <v>0</v>
      </c>
      <c r="L643" s="100">
        <f>IF(pbi_sta_amount="n/a",Inputs!M223,IF(AND(L$2&lt;=pbi_sta_term,L$2&lt;=analysis_period),pbi_sta_amount*(1+pbi_sta_escal/100)^K$2,0))</f>
        <v>0</v>
      </c>
      <c r="M643" s="100">
        <f>IF(pbi_sta_amount="n/a",Inputs!N223,IF(AND(M$2&lt;=pbi_sta_term,M$2&lt;=analysis_period),pbi_sta_amount*(1+pbi_sta_escal/100)^L$2,0))</f>
        <v>0</v>
      </c>
      <c r="N643" s="100">
        <f>IF(pbi_sta_amount="n/a",Inputs!O223,IF(AND(N$2&lt;=pbi_sta_term,N$2&lt;=analysis_period),pbi_sta_amount*(1+pbi_sta_escal/100)^M$2,0))</f>
        <v>0</v>
      </c>
      <c r="O643" s="100">
        <f>IF(pbi_sta_amount="n/a",Inputs!P223,IF(AND(O$2&lt;=pbi_sta_term,O$2&lt;=analysis_period),pbi_sta_amount*(1+pbi_sta_escal/100)^N$2,0))</f>
        <v>0</v>
      </c>
      <c r="P643" s="100">
        <f>IF(pbi_sta_amount="n/a",Inputs!Q223,IF(AND(P$2&lt;=pbi_sta_term,P$2&lt;=analysis_period),pbi_sta_amount*(1+pbi_sta_escal/100)^O$2,0))</f>
        <v>0</v>
      </c>
      <c r="Q643" s="100">
        <f>IF(pbi_sta_amount="n/a",Inputs!R223,IF(AND(Q$2&lt;=pbi_sta_term,Q$2&lt;=analysis_period),pbi_sta_amount*(1+pbi_sta_escal/100)^P$2,0))</f>
        <v>0</v>
      </c>
      <c r="R643" s="100">
        <f>IF(pbi_sta_amount="n/a",Inputs!S223,IF(AND(R$2&lt;=pbi_sta_term,R$2&lt;=analysis_period),pbi_sta_amount*(1+pbi_sta_escal/100)^Q$2,0))</f>
        <v>0</v>
      </c>
      <c r="S643" s="100">
        <f>IF(pbi_sta_amount="n/a",Inputs!T223,IF(AND(S$2&lt;=pbi_sta_term,S$2&lt;=analysis_period),pbi_sta_amount*(1+pbi_sta_escal/100)^R$2,0))</f>
        <v>0</v>
      </c>
      <c r="T643" s="100">
        <f>IF(pbi_sta_amount="n/a",Inputs!U223,IF(AND(T$2&lt;=pbi_sta_term,T$2&lt;=analysis_period),pbi_sta_amount*(1+pbi_sta_escal/100)^S$2,0))</f>
        <v>0</v>
      </c>
      <c r="U643" s="100">
        <f>IF(pbi_sta_amount="n/a",Inputs!V223,IF(AND(U$2&lt;=pbi_sta_term,U$2&lt;=analysis_period),pbi_sta_amount*(1+pbi_sta_escal/100)^T$2,0))</f>
        <v>0</v>
      </c>
      <c r="V643" s="100">
        <f>IF(pbi_sta_amount="n/a",Inputs!W223,IF(AND(V$2&lt;=pbi_sta_term,V$2&lt;=analysis_period),pbi_sta_amount*(1+pbi_sta_escal/100)^U$2,0))</f>
        <v>0</v>
      </c>
      <c r="W643" s="100">
        <f>IF(pbi_sta_amount="n/a",Inputs!X223,IF(AND(W$2&lt;=pbi_sta_term,W$2&lt;=analysis_period),pbi_sta_amount*(1+pbi_sta_escal/100)^V$2,0))</f>
        <v>0</v>
      </c>
      <c r="X643" s="100">
        <f>IF(pbi_sta_amount="n/a",Inputs!Y223,IF(AND(X$2&lt;=pbi_sta_term,X$2&lt;=analysis_period),pbi_sta_amount*(1+pbi_sta_escal/100)^W$2,0))</f>
        <v>0</v>
      </c>
      <c r="Y643" s="100">
        <f>IF(pbi_sta_amount="n/a",Inputs!Z223,IF(AND(Y$2&lt;=pbi_sta_term,Y$2&lt;=analysis_period),pbi_sta_amount*(1+pbi_sta_escal/100)^X$2,0))</f>
        <v>0</v>
      </c>
      <c r="Z643" s="100">
        <f>IF(pbi_sta_amount="n/a",Inputs!AA223,IF(AND(Z$2&lt;=pbi_sta_term,Z$2&lt;=analysis_period),pbi_sta_amount*(1+pbi_sta_escal/100)^Y$2,0))</f>
        <v>0</v>
      </c>
      <c r="AA643" s="100">
        <f>IF(pbi_sta_amount="n/a",Inputs!AB223,IF(AND(AA$2&lt;=pbi_sta_term,AA$2&lt;=analysis_period),pbi_sta_amount*(1+pbi_sta_escal/100)^Z$2,0))</f>
        <v>0</v>
      </c>
      <c r="AB643" s="100">
        <f>IF(pbi_sta_amount="n/a",Inputs!AC223,IF(AND(AB$2&lt;=pbi_sta_term,AB$2&lt;=analysis_period),pbi_sta_amount*(1+pbi_sta_escal/100)^AA$2,0))</f>
        <v>0</v>
      </c>
      <c r="AC643" s="100">
        <f>IF(pbi_sta_amount="n/a",Inputs!AD223,IF(AND(AC$2&lt;=pbi_sta_term,AC$2&lt;=analysis_period),pbi_sta_amount*(1+pbi_sta_escal/100)^AB$2,0))</f>
        <v>0</v>
      </c>
      <c r="AD643" s="100">
        <f>IF(pbi_sta_amount="n/a",Inputs!AE223,IF(AND(AD$2&lt;=pbi_sta_term,AD$2&lt;=analysis_period),pbi_sta_amount*(1+pbi_sta_escal/100)^AC$2,0))</f>
        <v>0</v>
      </c>
      <c r="AE643" s="100">
        <f>IF(pbi_sta_amount="n/a",Inputs!AF223,IF(AND(AE$2&lt;=pbi_sta_term,AE$2&lt;=analysis_period),pbi_sta_amount*(1+pbi_sta_escal/100)^AD$2,0))</f>
        <v>0</v>
      </c>
      <c r="AF643" s="100">
        <f>IF(pbi_sta_amount="n/a",Inputs!AG223,IF(AND(AF$2&lt;=pbi_sta_term,AF$2&lt;=analysis_period),pbi_sta_amount*(1+pbi_sta_escal/100)^AE$2,0))</f>
        <v>0</v>
      </c>
      <c r="AG643" s="100">
        <f>IF(pbi_sta_amount="n/a",Inputs!AH223,IF(AND(AG$2&lt;=pbi_sta_term,AG$2&lt;=analysis_period),pbi_sta_amount*(1+pbi_sta_escal/100)^AF$2,0))</f>
        <v>0</v>
      </c>
      <c r="AH643" s="100">
        <f>IF(pbi_sta_amount="n/a",Inputs!AI223,IF(AND(AH$2&lt;=pbi_sta_term,AH$2&lt;=analysis_period),pbi_sta_amount*(1+pbi_sta_escal/100)^AG$2,0))</f>
        <v>0</v>
      </c>
      <c r="AI643" s="100">
        <f>IF(pbi_sta_amount="n/a",Inputs!AJ223,IF(AND(AI$2&lt;=pbi_sta_term,AI$2&lt;=analysis_period),pbi_sta_amount*(1+pbi_sta_escal/100)^AH$2,0))</f>
        <v>0</v>
      </c>
      <c r="AJ643" s="100">
        <f>IF(pbi_sta_amount="n/a",Inputs!AK223,IF(AND(AJ$2&lt;=pbi_sta_term,AJ$2&lt;=analysis_period),pbi_sta_amount*(1+pbi_sta_escal/100)^AI$2,0))</f>
        <v>0</v>
      </c>
      <c r="AK643" s="100">
        <f>IF(pbi_sta_amount="n/a",Inputs!AL223,IF(AND(AK$2&lt;=pbi_sta_term,AK$2&lt;=analysis_period),pbi_sta_amount*(1+pbi_sta_escal/100)^AJ$2,0))</f>
        <v>0</v>
      </c>
      <c r="AL643" s="100">
        <f>IF(pbi_sta_amount="n/a",Inputs!AM223,IF(AND(AL$2&lt;=pbi_sta_term,AL$2&lt;=analysis_period),pbi_sta_amount*(1+pbi_sta_escal/100)^AK$2,0))</f>
        <v>0</v>
      </c>
      <c r="AM643" s="100">
        <f>IF(pbi_sta_amount="n/a",Inputs!AN223,IF(AND(AM$2&lt;=pbi_sta_term,AM$2&lt;=analysis_period),pbi_sta_amount*(1+pbi_sta_escal/100)^AL$2,0))</f>
        <v>0</v>
      </c>
      <c r="AN643" s="100">
        <f>IF(pbi_sta_amount="n/a",Inputs!AO223,IF(AND(AN$2&lt;=pbi_sta_term,AN$2&lt;=analysis_period),pbi_sta_amount*(1+pbi_sta_escal/100)^AM$2,0))</f>
        <v>0</v>
      </c>
      <c r="AO643" s="100">
        <f>IF(pbi_sta_amount="n/a",Inputs!AP223,IF(AND(AO$2&lt;=pbi_sta_term,AO$2&lt;=analysis_period),pbi_sta_amount*(1+pbi_sta_escal/100)^AN$2,0))</f>
        <v>0</v>
      </c>
      <c r="AP643" s="100">
        <f>IF(pbi_sta_amount="n/a",Inputs!AQ223,IF(AND(AP$2&lt;=pbi_sta_term,AP$2&lt;=analysis_period),pbi_sta_amount*(1+pbi_sta_escal/100)^AO$2,0))</f>
        <v>0</v>
      </c>
    </row>
    <row r="644" spans="1:42" x14ac:dyDescent="0.2">
      <c r="A644" s="21" t="s">
        <v>36</v>
      </c>
      <c r="C644" s="123">
        <f>C$7</f>
        <v>211907000</v>
      </c>
      <c r="D644" s="123">
        <f t="shared" ref="D644:AP644" si="310">D$7</f>
        <v>210848000</v>
      </c>
      <c r="E644" s="123">
        <f t="shared" si="310"/>
        <v>209794000</v>
      </c>
      <c r="F644" s="123">
        <f t="shared" si="310"/>
        <v>208745000</v>
      </c>
      <c r="G644" s="123">
        <f t="shared" si="310"/>
        <v>207701000</v>
      </c>
      <c r="H644" s="123">
        <f t="shared" si="310"/>
        <v>206662000</v>
      </c>
      <c r="I644" s="123">
        <f t="shared" si="310"/>
        <v>205629000</v>
      </c>
      <c r="J644" s="123">
        <f t="shared" si="310"/>
        <v>204601000</v>
      </c>
      <c r="K644" s="123">
        <f t="shared" si="310"/>
        <v>203578000</v>
      </c>
      <c r="L644" s="123">
        <f t="shared" si="310"/>
        <v>202560000</v>
      </c>
      <c r="M644" s="123">
        <f t="shared" si="310"/>
        <v>201547000</v>
      </c>
      <c r="N644" s="123">
        <f t="shared" si="310"/>
        <v>200540000</v>
      </c>
      <c r="O644" s="123">
        <f t="shared" si="310"/>
        <v>199537000</v>
      </c>
      <c r="P644" s="123">
        <f t="shared" si="310"/>
        <v>198539000</v>
      </c>
      <c r="Q644" s="123">
        <f t="shared" si="310"/>
        <v>197547000</v>
      </c>
      <c r="R644" s="123">
        <f t="shared" si="310"/>
        <v>196559000</v>
      </c>
      <c r="S644" s="123">
        <f t="shared" si="310"/>
        <v>195576000</v>
      </c>
      <c r="T644" s="123">
        <f t="shared" si="310"/>
        <v>194598000</v>
      </c>
      <c r="U644" s="123">
        <f t="shared" si="310"/>
        <v>193625000</v>
      </c>
      <c r="V644" s="123">
        <f t="shared" si="310"/>
        <v>192657000</v>
      </c>
      <c r="W644" s="123">
        <f t="shared" si="310"/>
        <v>191694000</v>
      </c>
      <c r="X644" s="123">
        <f t="shared" si="310"/>
        <v>190735000</v>
      </c>
      <c r="Y644" s="123">
        <f t="shared" si="310"/>
        <v>189782000</v>
      </c>
      <c r="Z644" s="123">
        <f t="shared" si="310"/>
        <v>188833000</v>
      </c>
      <c r="AA644" s="123">
        <f t="shared" si="310"/>
        <v>187888000</v>
      </c>
      <c r="AB644" s="123">
        <f t="shared" si="310"/>
        <v>0</v>
      </c>
      <c r="AC644" s="123">
        <f t="shared" si="310"/>
        <v>0</v>
      </c>
      <c r="AD644" s="123">
        <f t="shared" si="310"/>
        <v>0</v>
      </c>
      <c r="AE644" s="123">
        <f t="shared" si="310"/>
        <v>0</v>
      </c>
      <c r="AF644" s="123">
        <f t="shared" si="310"/>
        <v>0</v>
      </c>
      <c r="AG644" s="123">
        <f t="shared" si="310"/>
        <v>0</v>
      </c>
      <c r="AH644" s="123">
        <f t="shared" si="310"/>
        <v>0</v>
      </c>
      <c r="AI644" s="123">
        <f t="shared" si="310"/>
        <v>0</v>
      </c>
      <c r="AJ644" s="123">
        <f t="shared" si="310"/>
        <v>0</v>
      </c>
      <c r="AK644" s="123">
        <f t="shared" si="310"/>
        <v>0</v>
      </c>
      <c r="AL644" s="123">
        <f t="shared" si="310"/>
        <v>0</v>
      </c>
      <c r="AM644" s="123">
        <f t="shared" si="310"/>
        <v>0</v>
      </c>
      <c r="AN644" s="123">
        <f t="shared" si="310"/>
        <v>0</v>
      </c>
      <c r="AO644" s="123">
        <f t="shared" si="310"/>
        <v>0</v>
      </c>
      <c r="AP644" s="123">
        <f t="shared" si="310"/>
        <v>0</v>
      </c>
    </row>
    <row r="645" spans="1:42" x14ac:dyDescent="0.2">
      <c r="A645" s="21" t="s">
        <v>12</v>
      </c>
      <c r="C645" s="122">
        <f>C643*C644</f>
        <v>0</v>
      </c>
      <c r="D645" s="122">
        <f t="shared" ref="D645:AP645" si="311">D643*D644</f>
        <v>0</v>
      </c>
      <c r="E645" s="122">
        <f t="shared" si="311"/>
        <v>0</v>
      </c>
      <c r="F645" s="122">
        <f t="shared" si="311"/>
        <v>0</v>
      </c>
      <c r="G645" s="122">
        <f t="shared" si="311"/>
        <v>0</v>
      </c>
      <c r="H645" s="122">
        <f t="shared" si="311"/>
        <v>0</v>
      </c>
      <c r="I645" s="122">
        <f t="shared" si="311"/>
        <v>0</v>
      </c>
      <c r="J645" s="122">
        <f t="shared" si="311"/>
        <v>0</v>
      </c>
      <c r="K645" s="122">
        <f t="shared" si="311"/>
        <v>0</v>
      </c>
      <c r="L645" s="122">
        <f t="shared" si="311"/>
        <v>0</v>
      </c>
      <c r="M645" s="122">
        <f t="shared" si="311"/>
        <v>0</v>
      </c>
      <c r="N645" s="122">
        <f t="shared" si="311"/>
        <v>0</v>
      </c>
      <c r="O645" s="122">
        <f t="shared" si="311"/>
        <v>0</v>
      </c>
      <c r="P645" s="122">
        <f t="shared" si="311"/>
        <v>0</v>
      </c>
      <c r="Q645" s="122">
        <f t="shared" si="311"/>
        <v>0</v>
      </c>
      <c r="R645" s="122">
        <f t="shared" si="311"/>
        <v>0</v>
      </c>
      <c r="S645" s="122">
        <f t="shared" si="311"/>
        <v>0</v>
      </c>
      <c r="T645" s="122">
        <f t="shared" si="311"/>
        <v>0</v>
      </c>
      <c r="U645" s="122">
        <f t="shared" si="311"/>
        <v>0</v>
      </c>
      <c r="V645" s="122">
        <f t="shared" si="311"/>
        <v>0</v>
      </c>
      <c r="W645" s="122">
        <f t="shared" si="311"/>
        <v>0</v>
      </c>
      <c r="X645" s="122">
        <f t="shared" si="311"/>
        <v>0</v>
      </c>
      <c r="Y645" s="122">
        <f t="shared" si="311"/>
        <v>0</v>
      </c>
      <c r="Z645" s="122">
        <f t="shared" si="311"/>
        <v>0</v>
      </c>
      <c r="AA645" s="122">
        <f t="shared" si="311"/>
        <v>0</v>
      </c>
      <c r="AB645" s="122">
        <f t="shared" si="311"/>
        <v>0</v>
      </c>
      <c r="AC645" s="122">
        <f t="shared" si="311"/>
        <v>0</v>
      </c>
      <c r="AD645" s="122">
        <f t="shared" si="311"/>
        <v>0</v>
      </c>
      <c r="AE645" s="122">
        <f t="shared" si="311"/>
        <v>0</v>
      </c>
      <c r="AF645" s="122">
        <f t="shared" si="311"/>
        <v>0</v>
      </c>
      <c r="AG645" s="122">
        <f t="shared" si="311"/>
        <v>0</v>
      </c>
      <c r="AH645" s="122">
        <f t="shared" si="311"/>
        <v>0</v>
      </c>
      <c r="AI645" s="122">
        <f t="shared" si="311"/>
        <v>0</v>
      </c>
      <c r="AJ645" s="122">
        <f t="shared" si="311"/>
        <v>0</v>
      </c>
      <c r="AK645" s="122">
        <f t="shared" si="311"/>
        <v>0</v>
      </c>
      <c r="AL645" s="122">
        <f t="shared" si="311"/>
        <v>0</v>
      </c>
      <c r="AM645" s="122">
        <f t="shared" si="311"/>
        <v>0</v>
      </c>
      <c r="AN645" s="122">
        <f t="shared" si="311"/>
        <v>0</v>
      </c>
      <c r="AO645" s="122">
        <f t="shared" si="311"/>
        <v>0</v>
      </c>
      <c r="AP645" s="122">
        <f t="shared" si="311"/>
        <v>0</v>
      </c>
    </row>
    <row r="646" spans="1:42" x14ac:dyDescent="0.2">
      <c r="A646" s="18" t="str">
        <f>Inputs!B135</f>
        <v>Utility ($/kWh)</v>
      </c>
    </row>
    <row r="647" spans="1:42" x14ac:dyDescent="0.2">
      <c r="A647" s="21" t="s">
        <v>35</v>
      </c>
      <c r="C647" s="100">
        <f>IF(pbi_uti_amount="n/a",Inputs!D224,IF(AND(C$2&lt;=pbi_uti_term,C$2&lt;=analysis_period),pbi_uti_amount*(1+pbi_uti_escal/100)^B$2,0))</f>
        <v>0</v>
      </c>
      <c r="D647" s="100">
        <f>IF(pbi_uti_amount="n/a",Inputs!E224,IF(AND(D$2&lt;=pbi_uti_term,D$2&lt;=analysis_period),pbi_uti_amount*(1+pbi_uti_escal/100)^C$2,0))</f>
        <v>0</v>
      </c>
      <c r="E647" s="100">
        <f>IF(pbi_uti_amount="n/a",Inputs!F224,IF(AND(E$2&lt;=pbi_uti_term,E$2&lt;=analysis_period),pbi_uti_amount*(1+pbi_uti_escal/100)^D$2,0))</f>
        <v>0</v>
      </c>
      <c r="F647" s="100">
        <f>IF(pbi_uti_amount="n/a",Inputs!G224,IF(AND(F$2&lt;=pbi_uti_term,F$2&lt;=analysis_period),pbi_uti_amount*(1+pbi_uti_escal/100)^E$2,0))</f>
        <v>0</v>
      </c>
      <c r="G647" s="100">
        <f>IF(pbi_uti_amount="n/a",Inputs!H224,IF(AND(G$2&lt;=pbi_uti_term,G$2&lt;=analysis_period),pbi_uti_amount*(1+pbi_uti_escal/100)^F$2,0))</f>
        <v>0</v>
      </c>
      <c r="H647" s="100">
        <f>IF(pbi_uti_amount="n/a",Inputs!I224,IF(AND(H$2&lt;=pbi_uti_term,H$2&lt;=analysis_period),pbi_uti_amount*(1+pbi_uti_escal/100)^G$2,0))</f>
        <v>0</v>
      </c>
      <c r="I647" s="100">
        <f>IF(pbi_uti_amount="n/a",Inputs!J224,IF(AND(I$2&lt;=pbi_uti_term,I$2&lt;=analysis_period),pbi_uti_amount*(1+pbi_uti_escal/100)^H$2,0))</f>
        <v>0</v>
      </c>
      <c r="J647" s="100">
        <f>IF(pbi_uti_amount="n/a",Inputs!K224,IF(AND(J$2&lt;=pbi_uti_term,J$2&lt;=analysis_period),pbi_uti_amount*(1+pbi_uti_escal/100)^I$2,0))</f>
        <v>0</v>
      </c>
      <c r="K647" s="100">
        <f>IF(pbi_uti_amount="n/a",Inputs!L224,IF(AND(K$2&lt;=pbi_uti_term,K$2&lt;=analysis_period),pbi_uti_amount*(1+pbi_uti_escal/100)^J$2,0))</f>
        <v>0</v>
      </c>
      <c r="L647" s="100">
        <f>IF(pbi_uti_amount="n/a",Inputs!M224,IF(AND(L$2&lt;=pbi_uti_term,L$2&lt;=analysis_period),pbi_uti_amount*(1+pbi_uti_escal/100)^K$2,0))</f>
        <v>0</v>
      </c>
      <c r="M647" s="100">
        <f>IF(pbi_uti_amount="n/a",Inputs!N224,IF(AND(M$2&lt;=pbi_uti_term,M$2&lt;=analysis_period),pbi_uti_amount*(1+pbi_uti_escal/100)^L$2,0))</f>
        <v>0</v>
      </c>
      <c r="N647" s="100">
        <f>IF(pbi_uti_amount="n/a",Inputs!O224,IF(AND(N$2&lt;=pbi_uti_term,N$2&lt;=analysis_period),pbi_uti_amount*(1+pbi_uti_escal/100)^M$2,0))</f>
        <v>0</v>
      </c>
      <c r="O647" s="100">
        <f>IF(pbi_uti_amount="n/a",Inputs!P224,IF(AND(O$2&lt;=pbi_uti_term,O$2&lt;=analysis_period),pbi_uti_amount*(1+pbi_uti_escal/100)^N$2,0))</f>
        <v>0</v>
      </c>
      <c r="P647" s="100">
        <f>IF(pbi_uti_amount="n/a",Inputs!Q224,IF(AND(P$2&lt;=pbi_uti_term,P$2&lt;=analysis_period),pbi_uti_amount*(1+pbi_uti_escal/100)^O$2,0))</f>
        <v>0</v>
      </c>
      <c r="Q647" s="100">
        <f>IF(pbi_uti_amount="n/a",Inputs!R224,IF(AND(Q$2&lt;=pbi_uti_term,Q$2&lt;=analysis_period),pbi_uti_amount*(1+pbi_uti_escal/100)^P$2,0))</f>
        <v>0</v>
      </c>
      <c r="R647" s="100">
        <f>IF(pbi_uti_amount="n/a",Inputs!S224,IF(AND(R$2&lt;=pbi_uti_term,R$2&lt;=analysis_period),pbi_uti_amount*(1+pbi_uti_escal/100)^Q$2,0))</f>
        <v>0</v>
      </c>
      <c r="S647" s="100">
        <f>IF(pbi_uti_amount="n/a",Inputs!T224,IF(AND(S$2&lt;=pbi_uti_term,S$2&lt;=analysis_period),pbi_uti_amount*(1+pbi_uti_escal/100)^R$2,0))</f>
        <v>0</v>
      </c>
      <c r="T647" s="100">
        <f>IF(pbi_uti_amount="n/a",Inputs!U224,IF(AND(T$2&lt;=pbi_uti_term,T$2&lt;=analysis_period),pbi_uti_amount*(1+pbi_uti_escal/100)^S$2,0))</f>
        <v>0</v>
      </c>
      <c r="U647" s="100">
        <f>IF(pbi_uti_amount="n/a",Inputs!V224,IF(AND(U$2&lt;=pbi_uti_term,U$2&lt;=analysis_period),pbi_uti_amount*(1+pbi_uti_escal/100)^T$2,0))</f>
        <v>0</v>
      </c>
      <c r="V647" s="100">
        <f>IF(pbi_uti_amount="n/a",Inputs!W224,IF(AND(V$2&lt;=pbi_uti_term,V$2&lt;=analysis_period),pbi_uti_amount*(1+pbi_uti_escal/100)^U$2,0))</f>
        <v>0</v>
      </c>
      <c r="W647" s="100">
        <f>IF(pbi_uti_amount="n/a",Inputs!X224,IF(AND(W$2&lt;=pbi_uti_term,W$2&lt;=analysis_period),pbi_uti_amount*(1+pbi_uti_escal/100)^V$2,0))</f>
        <v>0</v>
      </c>
      <c r="X647" s="100">
        <f>IF(pbi_uti_amount="n/a",Inputs!Y224,IF(AND(X$2&lt;=pbi_uti_term,X$2&lt;=analysis_period),pbi_uti_amount*(1+pbi_uti_escal/100)^W$2,0))</f>
        <v>0</v>
      </c>
      <c r="Y647" s="100">
        <f>IF(pbi_uti_amount="n/a",Inputs!Z224,IF(AND(Y$2&lt;=pbi_uti_term,Y$2&lt;=analysis_period),pbi_uti_amount*(1+pbi_uti_escal/100)^X$2,0))</f>
        <v>0</v>
      </c>
      <c r="Z647" s="100">
        <f>IF(pbi_uti_amount="n/a",Inputs!AA224,IF(AND(Z$2&lt;=pbi_uti_term,Z$2&lt;=analysis_period),pbi_uti_amount*(1+pbi_uti_escal/100)^Y$2,0))</f>
        <v>0</v>
      </c>
      <c r="AA647" s="100">
        <f>IF(pbi_uti_amount="n/a",Inputs!AB224,IF(AND(AA$2&lt;=pbi_uti_term,AA$2&lt;=analysis_period),pbi_uti_amount*(1+pbi_uti_escal/100)^Z$2,0))</f>
        <v>0</v>
      </c>
      <c r="AB647" s="100">
        <f>IF(pbi_uti_amount="n/a",Inputs!AC224,IF(AND(AB$2&lt;=pbi_uti_term,AB$2&lt;=analysis_period),pbi_uti_amount*(1+pbi_uti_escal/100)^AA$2,0))</f>
        <v>0</v>
      </c>
      <c r="AC647" s="100">
        <f>IF(pbi_uti_amount="n/a",Inputs!AD224,IF(AND(AC$2&lt;=pbi_uti_term,AC$2&lt;=analysis_period),pbi_uti_amount*(1+pbi_uti_escal/100)^AB$2,0))</f>
        <v>0</v>
      </c>
      <c r="AD647" s="100">
        <f>IF(pbi_uti_amount="n/a",Inputs!AE224,IF(AND(AD$2&lt;=pbi_uti_term,AD$2&lt;=analysis_period),pbi_uti_amount*(1+pbi_uti_escal/100)^AC$2,0))</f>
        <v>0</v>
      </c>
      <c r="AE647" s="100">
        <f>IF(pbi_uti_amount="n/a",Inputs!AF224,IF(AND(AE$2&lt;=pbi_uti_term,AE$2&lt;=analysis_period),pbi_uti_amount*(1+pbi_uti_escal/100)^AD$2,0))</f>
        <v>0</v>
      </c>
      <c r="AF647" s="100">
        <f>IF(pbi_uti_amount="n/a",Inputs!AG224,IF(AND(AF$2&lt;=pbi_uti_term,AF$2&lt;=analysis_period),pbi_uti_amount*(1+pbi_uti_escal/100)^AE$2,0))</f>
        <v>0</v>
      </c>
      <c r="AG647" s="100">
        <f>IF(pbi_uti_amount="n/a",Inputs!AH224,IF(AND(AG$2&lt;=pbi_uti_term,AG$2&lt;=analysis_period),pbi_uti_amount*(1+pbi_uti_escal/100)^AF$2,0))</f>
        <v>0</v>
      </c>
      <c r="AH647" s="100">
        <f>IF(pbi_uti_amount="n/a",Inputs!AI224,IF(AND(AH$2&lt;=pbi_uti_term,AH$2&lt;=analysis_period),pbi_uti_amount*(1+pbi_uti_escal/100)^AG$2,0))</f>
        <v>0</v>
      </c>
      <c r="AI647" s="100">
        <f>IF(pbi_uti_amount="n/a",Inputs!AJ224,IF(AND(AI$2&lt;=pbi_uti_term,AI$2&lt;=analysis_period),pbi_uti_amount*(1+pbi_uti_escal/100)^AH$2,0))</f>
        <v>0</v>
      </c>
      <c r="AJ647" s="100">
        <f>IF(pbi_uti_amount="n/a",Inputs!AK224,IF(AND(AJ$2&lt;=pbi_uti_term,AJ$2&lt;=analysis_period),pbi_uti_amount*(1+pbi_uti_escal/100)^AI$2,0))</f>
        <v>0</v>
      </c>
      <c r="AK647" s="100">
        <f>IF(pbi_uti_amount="n/a",Inputs!AL224,IF(AND(AK$2&lt;=pbi_uti_term,AK$2&lt;=analysis_period),pbi_uti_amount*(1+pbi_uti_escal/100)^AJ$2,0))</f>
        <v>0</v>
      </c>
      <c r="AL647" s="100">
        <f>IF(pbi_uti_amount="n/a",Inputs!AM224,IF(AND(AL$2&lt;=pbi_uti_term,AL$2&lt;=analysis_period),pbi_uti_amount*(1+pbi_uti_escal/100)^AK$2,0))</f>
        <v>0</v>
      </c>
      <c r="AM647" s="100">
        <f>IF(pbi_uti_amount="n/a",Inputs!AN224,IF(AND(AM$2&lt;=pbi_uti_term,AM$2&lt;=analysis_period),pbi_uti_amount*(1+pbi_uti_escal/100)^AL$2,0))</f>
        <v>0</v>
      </c>
      <c r="AN647" s="100">
        <f>IF(pbi_uti_amount="n/a",Inputs!AO224,IF(AND(AN$2&lt;=pbi_uti_term,AN$2&lt;=analysis_period),pbi_uti_amount*(1+pbi_uti_escal/100)^AM$2,0))</f>
        <v>0</v>
      </c>
      <c r="AO647" s="100">
        <f>IF(pbi_uti_amount="n/a",Inputs!AP224,IF(AND(AO$2&lt;=pbi_uti_term,AO$2&lt;=analysis_period),pbi_uti_amount*(1+pbi_uti_escal/100)^AN$2,0))</f>
        <v>0</v>
      </c>
      <c r="AP647" s="100">
        <f>IF(pbi_uti_amount="n/a",Inputs!AQ224,IF(AND(AP$2&lt;=pbi_uti_term,AP$2&lt;=analysis_period),pbi_uti_amount*(1+pbi_uti_escal/100)^AO$2,0))</f>
        <v>0</v>
      </c>
    </row>
    <row r="648" spans="1:42" x14ac:dyDescent="0.2">
      <c r="A648" s="21" t="s">
        <v>36</v>
      </c>
      <c r="C648" s="123">
        <f>C$7</f>
        <v>211907000</v>
      </c>
      <c r="D648" s="123">
        <f t="shared" ref="D648:AP648" si="312">D$7</f>
        <v>210848000</v>
      </c>
      <c r="E648" s="123">
        <f t="shared" si="312"/>
        <v>209794000</v>
      </c>
      <c r="F648" s="123">
        <f t="shared" si="312"/>
        <v>208745000</v>
      </c>
      <c r="G648" s="123">
        <f t="shared" si="312"/>
        <v>207701000</v>
      </c>
      <c r="H648" s="123">
        <f t="shared" si="312"/>
        <v>206662000</v>
      </c>
      <c r="I648" s="123">
        <f t="shared" si="312"/>
        <v>205629000</v>
      </c>
      <c r="J648" s="123">
        <f t="shared" si="312"/>
        <v>204601000</v>
      </c>
      <c r="K648" s="123">
        <f t="shared" si="312"/>
        <v>203578000</v>
      </c>
      <c r="L648" s="123">
        <f t="shared" si="312"/>
        <v>202560000</v>
      </c>
      <c r="M648" s="123">
        <f t="shared" si="312"/>
        <v>201547000</v>
      </c>
      <c r="N648" s="123">
        <f t="shared" si="312"/>
        <v>200540000</v>
      </c>
      <c r="O648" s="123">
        <f t="shared" si="312"/>
        <v>199537000</v>
      </c>
      <c r="P648" s="123">
        <f t="shared" si="312"/>
        <v>198539000</v>
      </c>
      <c r="Q648" s="123">
        <f t="shared" si="312"/>
        <v>197547000</v>
      </c>
      <c r="R648" s="123">
        <f t="shared" si="312"/>
        <v>196559000</v>
      </c>
      <c r="S648" s="123">
        <f t="shared" si="312"/>
        <v>195576000</v>
      </c>
      <c r="T648" s="123">
        <f t="shared" si="312"/>
        <v>194598000</v>
      </c>
      <c r="U648" s="123">
        <f t="shared" si="312"/>
        <v>193625000</v>
      </c>
      <c r="V648" s="123">
        <f t="shared" si="312"/>
        <v>192657000</v>
      </c>
      <c r="W648" s="123">
        <f t="shared" si="312"/>
        <v>191694000</v>
      </c>
      <c r="X648" s="123">
        <f t="shared" si="312"/>
        <v>190735000</v>
      </c>
      <c r="Y648" s="123">
        <f t="shared" si="312"/>
        <v>189782000</v>
      </c>
      <c r="Z648" s="123">
        <f t="shared" si="312"/>
        <v>188833000</v>
      </c>
      <c r="AA648" s="123">
        <f t="shared" si="312"/>
        <v>187888000</v>
      </c>
      <c r="AB648" s="123">
        <f t="shared" si="312"/>
        <v>0</v>
      </c>
      <c r="AC648" s="123">
        <f t="shared" si="312"/>
        <v>0</v>
      </c>
      <c r="AD648" s="123">
        <f t="shared" si="312"/>
        <v>0</v>
      </c>
      <c r="AE648" s="123">
        <f t="shared" si="312"/>
        <v>0</v>
      </c>
      <c r="AF648" s="123">
        <f t="shared" si="312"/>
        <v>0</v>
      </c>
      <c r="AG648" s="123">
        <f t="shared" si="312"/>
        <v>0</v>
      </c>
      <c r="AH648" s="123">
        <f t="shared" si="312"/>
        <v>0</v>
      </c>
      <c r="AI648" s="123">
        <f t="shared" si="312"/>
        <v>0</v>
      </c>
      <c r="AJ648" s="123">
        <f t="shared" si="312"/>
        <v>0</v>
      </c>
      <c r="AK648" s="123">
        <f t="shared" si="312"/>
        <v>0</v>
      </c>
      <c r="AL648" s="123">
        <f t="shared" si="312"/>
        <v>0</v>
      </c>
      <c r="AM648" s="123">
        <f t="shared" si="312"/>
        <v>0</v>
      </c>
      <c r="AN648" s="123">
        <f t="shared" si="312"/>
        <v>0</v>
      </c>
      <c r="AO648" s="123">
        <f t="shared" si="312"/>
        <v>0</v>
      </c>
      <c r="AP648" s="123">
        <f t="shared" si="312"/>
        <v>0</v>
      </c>
    </row>
    <row r="649" spans="1:42" x14ac:dyDescent="0.2">
      <c r="A649" s="21" t="s">
        <v>12</v>
      </c>
      <c r="C649" s="122">
        <f>C647*C648</f>
        <v>0</v>
      </c>
      <c r="D649" s="122">
        <f t="shared" ref="D649:AP649" si="313">D647*D648</f>
        <v>0</v>
      </c>
      <c r="E649" s="122">
        <f t="shared" si="313"/>
        <v>0</v>
      </c>
      <c r="F649" s="122">
        <f t="shared" si="313"/>
        <v>0</v>
      </c>
      <c r="G649" s="122">
        <f t="shared" si="313"/>
        <v>0</v>
      </c>
      <c r="H649" s="122">
        <f t="shared" si="313"/>
        <v>0</v>
      </c>
      <c r="I649" s="122">
        <f t="shared" si="313"/>
        <v>0</v>
      </c>
      <c r="J649" s="122">
        <f t="shared" si="313"/>
        <v>0</v>
      </c>
      <c r="K649" s="122">
        <f t="shared" si="313"/>
        <v>0</v>
      </c>
      <c r="L649" s="122">
        <f t="shared" si="313"/>
        <v>0</v>
      </c>
      <c r="M649" s="122">
        <f t="shared" si="313"/>
        <v>0</v>
      </c>
      <c r="N649" s="122">
        <f t="shared" si="313"/>
        <v>0</v>
      </c>
      <c r="O649" s="122">
        <f t="shared" si="313"/>
        <v>0</v>
      </c>
      <c r="P649" s="122">
        <f t="shared" si="313"/>
        <v>0</v>
      </c>
      <c r="Q649" s="122">
        <f t="shared" si="313"/>
        <v>0</v>
      </c>
      <c r="R649" s="122">
        <f t="shared" si="313"/>
        <v>0</v>
      </c>
      <c r="S649" s="122">
        <f t="shared" si="313"/>
        <v>0</v>
      </c>
      <c r="T649" s="122">
        <f t="shared" si="313"/>
        <v>0</v>
      </c>
      <c r="U649" s="122">
        <f t="shared" si="313"/>
        <v>0</v>
      </c>
      <c r="V649" s="122">
        <f t="shared" si="313"/>
        <v>0</v>
      </c>
      <c r="W649" s="122">
        <f t="shared" si="313"/>
        <v>0</v>
      </c>
      <c r="X649" s="122">
        <f t="shared" si="313"/>
        <v>0</v>
      </c>
      <c r="Y649" s="122">
        <f t="shared" si="313"/>
        <v>0</v>
      </c>
      <c r="Z649" s="122">
        <f t="shared" si="313"/>
        <v>0</v>
      </c>
      <c r="AA649" s="122">
        <f t="shared" si="313"/>
        <v>0</v>
      </c>
      <c r="AB649" s="122">
        <f t="shared" si="313"/>
        <v>0</v>
      </c>
      <c r="AC649" s="122">
        <f t="shared" si="313"/>
        <v>0</v>
      </c>
      <c r="AD649" s="122">
        <f t="shared" si="313"/>
        <v>0</v>
      </c>
      <c r="AE649" s="122">
        <f t="shared" si="313"/>
        <v>0</v>
      </c>
      <c r="AF649" s="122">
        <f t="shared" si="313"/>
        <v>0</v>
      </c>
      <c r="AG649" s="122">
        <f t="shared" si="313"/>
        <v>0</v>
      </c>
      <c r="AH649" s="122">
        <f t="shared" si="313"/>
        <v>0</v>
      </c>
      <c r="AI649" s="122">
        <f t="shared" si="313"/>
        <v>0</v>
      </c>
      <c r="AJ649" s="122">
        <f t="shared" si="313"/>
        <v>0</v>
      </c>
      <c r="AK649" s="122">
        <f t="shared" si="313"/>
        <v>0</v>
      </c>
      <c r="AL649" s="122">
        <f t="shared" si="313"/>
        <v>0</v>
      </c>
      <c r="AM649" s="122">
        <f t="shared" si="313"/>
        <v>0</v>
      </c>
      <c r="AN649" s="122">
        <f t="shared" si="313"/>
        <v>0</v>
      </c>
      <c r="AO649" s="122">
        <f t="shared" si="313"/>
        <v>0</v>
      </c>
      <c r="AP649" s="122">
        <f t="shared" si="313"/>
        <v>0</v>
      </c>
    </row>
    <row r="650" spans="1:42" x14ac:dyDescent="0.2">
      <c r="A650" s="18" t="str">
        <f>Inputs!B136</f>
        <v>Other ($/kWh)</v>
      </c>
    </row>
    <row r="651" spans="1:42" x14ac:dyDescent="0.2">
      <c r="A651" s="21" t="s">
        <v>35</v>
      </c>
      <c r="C651" s="100">
        <f>IF(pbi_oth_amount="n/a",Inputs!D225,IF(AND(C$2&lt;=pbi_oth_term,C$2&lt;=analysis_period),pbi_oth_amount*(1+pbi_oth_escal/100)^B$2,0))</f>
        <v>0</v>
      </c>
      <c r="D651" s="100">
        <f>IF(pbi_oth_amount="n/a",Inputs!E225,IF(AND(D$2&lt;=pbi_oth_term,D$2&lt;=analysis_period),pbi_oth_amount*(1+pbi_oth_escal/100)^C$2,0))</f>
        <v>0</v>
      </c>
      <c r="E651" s="100">
        <f>IF(pbi_oth_amount="n/a",Inputs!F225,IF(AND(E$2&lt;=pbi_oth_term,E$2&lt;=analysis_period),pbi_oth_amount*(1+pbi_oth_escal/100)^D$2,0))</f>
        <v>0</v>
      </c>
      <c r="F651" s="100">
        <f>IF(pbi_oth_amount="n/a",Inputs!G225,IF(AND(F$2&lt;=pbi_oth_term,F$2&lt;=analysis_period),pbi_oth_amount*(1+pbi_oth_escal/100)^E$2,0))</f>
        <v>0</v>
      </c>
      <c r="G651" s="100">
        <f>IF(pbi_oth_amount="n/a",Inputs!H225,IF(AND(G$2&lt;=pbi_oth_term,G$2&lt;=analysis_period),pbi_oth_amount*(1+pbi_oth_escal/100)^F$2,0))</f>
        <v>0</v>
      </c>
      <c r="H651" s="100">
        <f>IF(pbi_oth_amount="n/a",Inputs!I225,IF(AND(H$2&lt;=pbi_oth_term,H$2&lt;=analysis_period),pbi_oth_amount*(1+pbi_oth_escal/100)^G$2,0))</f>
        <v>0</v>
      </c>
      <c r="I651" s="100">
        <f>IF(pbi_oth_amount="n/a",Inputs!J225,IF(AND(I$2&lt;=pbi_oth_term,I$2&lt;=analysis_period),pbi_oth_amount*(1+pbi_oth_escal/100)^H$2,0))</f>
        <v>0</v>
      </c>
      <c r="J651" s="100">
        <f>IF(pbi_oth_amount="n/a",Inputs!K225,IF(AND(J$2&lt;=pbi_oth_term,J$2&lt;=analysis_period),pbi_oth_amount*(1+pbi_oth_escal/100)^I$2,0))</f>
        <v>0</v>
      </c>
      <c r="K651" s="100">
        <f>IF(pbi_oth_amount="n/a",Inputs!L225,IF(AND(K$2&lt;=pbi_oth_term,K$2&lt;=analysis_period),pbi_oth_amount*(1+pbi_oth_escal/100)^J$2,0))</f>
        <v>0</v>
      </c>
      <c r="L651" s="100">
        <f>IF(pbi_oth_amount="n/a",Inputs!M225,IF(AND(L$2&lt;=pbi_oth_term,L$2&lt;=analysis_period),pbi_oth_amount*(1+pbi_oth_escal/100)^K$2,0))</f>
        <v>0</v>
      </c>
      <c r="M651" s="100">
        <f>IF(pbi_oth_amount="n/a",Inputs!N225,IF(AND(M$2&lt;=pbi_oth_term,M$2&lt;=analysis_period),pbi_oth_amount*(1+pbi_oth_escal/100)^L$2,0))</f>
        <v>0</v>
      </c>
      <c r="N651" s="100">
        <f>IF(pbi_oth_amount="n/a",Inputs!O225,IF(AND(N$2&lt;=pbi_oth_term,N$2&lt;=analysis_period),pbi_oth_amount*(1+pbi_oth_escal/100)^M$2,0))</f>
        <v>0</v>
      </c>
      <c r="O651" s="100">
        <f>IF(pbi_oth_amount="n/a",Inputs!P225,IF(AND(O$2&lt;=pbi_oth_term,O$2&lt;=analysis_period),pbi_oth_amount*(1+pbi_oth_escal/100)^N$2,0))</f>
        <v>0</v>
      </c>
      <c r="P651" s="100">
        <f>IF(pbi_oth_amount="n/a",Inputs!Q225,IF(AND(P$2&lt;=pbi_oth_term,P$2&lt;=analysis_period),pbi_oth_amount*(1+pbi_oth_escal/100)^O$2,0))</f>
        <v>0</v>
      </c>
      <c r="Q651" s="100">
        <f>IF(pbi_oth_amount="n/a",Inputs!R225,IF(AND(Q$2&lt;=pbi_oth_term,Q$2&lt;=analysis_period),pbi_oth_amount*(1+pbi_oth_escal/100)^P$2,0))</f>
        <v>0</v>
      </c>
      <c r="R651" s="100">
        <f>IF(pbi_oth_amount="n/a",Inputs!S225,IF(AND(R$2&lt;=pbi_oth_term,R$2&lt;=analysis_period),pbi_oth_amount*(1+pbi_oth_escal/100)^Q$2,0))</f>
        <v>0</v>
      </c>
      <c r="S651" s="100">
        <f>IF(pbi_oth_amount="n/a",Inputs!T225,IF(AND(S$2&lt;=pbi_oth_term,S$2&lt;=analysis_period),pbi_oth_amount*(1+pbi_oth_escal/100)^R$2,0))</f>
        <v>0</v>
      </c>
      <c r="T651" s="100">
        <f>IF(pbi_oth_amount="n/a",Inputs!U225,IF(AND(T$2&lt;=pbi_oth_term,T$2&lt;=analysis_period),pbi_oth_amount*(1+pbi_oth_escal/100)^S$2,0))</f>
        <v>0</v>
      </c>
      <c r="U651" s="100">
        <f>IF(pbi_oth_amount="n/a",Inputs!V225,IF(AND(U$2&lt;=pbi_oth_term,U$2&lt;=analysis_period),pbi_oth_amount*(1+pbi_oth_escal/100)^T$2,0))</f>
        <v>0</v>
      </c>
      <c r="V651" s="100">
        <f>IF(pbi_oth_amount="n/a",Inputs!W225,IF(AND(V$2&lt;=pbi_oth_term,V$2&lt;=analysis_period),pbi_oth_amount*(1+pbi_oth_escal/100)^U$2,0))</f>
        <v>0</v>
      </c>
      <c r="W651" s="100">
        <f>IF(pbi_oth_amount="n/a",Inputs!X225,IF(AND(W$2&lt;=pbi_oth_term,W$2&lt;=analysis_period),pbi_oth_amount*(1+pbi_oth_escal/100)^V$2,0))</f>
        <v>0</v>
      </c>
      <c r="X651" s="100">
        <f>IF(pbi_oth_amount="n/a",Inputs!Y225,IF(AND(X$2&lt;=pbi_oth_term,X$2&lt;=analysis_period),pbi_oth_amount*(1+pbi_oth_escal/100)^W$2,0))</f>
        <v>0</v>
      </c>
      <c r="Y651" s="100">
        <f>IF(pbi_oth_amount="n/a",Inputs!Z225,IF(AND(Y$2&lt;=pbi_oth_term,Y$2&lt;=analysis_period),pbi_oth_amount*(1+pbi_oth_escal/100)^X$2,0))</f>
        <v>0</v>
      </c>
      <c r="Z651" s="100">
        <f>IF(pbi_oth_amount="n/a",Inputs!AA225,IF(AND(Z$2&lt;=pbi_oth_term,Z$2&lt;=analysis_period),pbi_oth_amount*(1+pbi_oth_escal/100)^Y$2,0))</f>
        <v>0</v>
      </c>
      <c r="AA651" s="100">
        <f>IF(pbi_oth_amount="n/a",Inputs!AB225,IF(AND(AA$2&lt;=pbi_oth_term,AA$2&lt;=analysis_period),pbi_oth_amount*(1+pbi_oth_escal/100)^Z$2,0))</f>
        <v>0</v>
      </c>
      <c r="AB651" s="100">
        <f>IF(pbi_oth_amount="n/a",Inputs!AC225,IF(AND(AB$2&lt;=pbi_oth_term,AB$2&lt;=analysis_period),pbi_oth_amount*(1+pbi_oth_escal/100)^AA$2,0))</f>
        <v>0</v>
      </c>
      <c r="AC651" s="100">
        <f>IF(pbi_oth_amount="n/a",Inputs!AD225,IF(AND(AC$2&lt;=pbi_oth_term,AC$2&lt;=analysis_period),pbi_oth_amount*(1+pbi_oth_escal/100)^AB$2,0))</f>
        <v>0</v>
      </c>
      <c r="AD651" s="100">
        <f>IF(pbi_oth_amount="n/a",Inputs!AE225,IF(AND(AD$2&lt;=pbi_oth_term,AD$2&lt;=analysis_period),pbi_oth_amount*(1+pbi_oth_escal/100)^AC$2,0))</f>
        <v>0</v>
      </c>
      <c r="AE651" s="100">
        <f>IF(pbi_oth_amount="n/a",Inputs!AF225,IF(AND(AE$2&lt;=pbi_oth_term,AE$2&lt;=analysis_period),pbi_oth_amount*(1+pbi_oth_escal/100)^AD$2,0))</f>
        <v>0</v>
      </c>
      <c r="AF651" s="100">
        <f>IF(pbi_oth_amount="n/a",Inputs!AG225,IF(AND(AF$2&lt;=pbi_oth_term,AF$2&lt;=analysis_period),pbi_oth_amount*(1+pbi_oth_escal/100)^AE$2,0))</f>
        <v>0</v>
      </c>
      <c r="AG651" s="100">
        <f>IF(pbi_oth_amount="n/a",Inputs!AH225,IF(AND(AG$2&lt;=pbi_oth_term,AG$2&lt;=analysis_period),pbi_oth_amount*(1+pbi_oth_escal/100)^AF$2,0))</f>
        <v>0</v>
      </c>
      <c r="AH651" s="100">
        <f>IF(pbi_oth_amount="n/a",Inputs!AI225,IF(AND(AH$2&lt;=pbi_oth_term,AH$2&lt;=analysis_period),pbi_oth_amount*(1+pbi_oth_escal/100)^AG$2,0))</f>
        <v>0</v>
      </c>
      <c r="AI651" s="100">
        <f>IF(pbi_oth_amount="n/a",Inputs!AJ225,IF(AND(AI$2&lt;=pbi_oth_term,AI$2&lt;=analysis_period),pbi_oth_amount*(1+pbi_oth_escal/100)^AH$2,0))</f>
        <v>0</v>
      </c>
      <c r="AJ651" s="100">
        <f>IF(pbi_oth_amount="n/a",Inputs!AK225,IF(AND(AJ$2&lt;=pbi_oth_term,AJ$2&lt;=analysis_period),pbi_oth_amount*(1+pbi_oth_escal/100)^AI$2,0))</f>
        <v>0</v>
      </c>
      <c r="AK651" s="100">
        <f>IF(pbi_oth_amount="n/a",Inputs!AL225,IF(AND(AK$2&lt;=pbi_oth_term,AK$2&lt;=analysis_period),pbi_oth_amount*(1+pbi_oth_escal/100)^AJ$2,0))</f>
        <v>0</v>
      </c>
      <c r="AL651" s="100">
        <f>IF(pbi_oth_amount="n/a",Inputs!AM225,IF(AND(AL$2&lt;=pbi_oth_term,AL$2&lt;=analysis_period),pbi_oth_amount*(1+pbi_oth_escal/100)^AK$2,0))</f>
        <v>0</v>
      </c>
      <c r="AM651" s="100">
        <f>IF(pbi_oth_amount="n/a",Inputs!AN225,IF(AND(AM$2&lt;=pbi_oth_term,AM$2&lt;=analysis_period),pbi_oth_amount*(1+pbi_oth_escal/100)^AL$2,0))</f>
        <v>0</v>
      </c>
      <c r="AN651" s="100">
        <f>IF(pbi_oth_amount="n/a",Inputs!AO225,IF(AND(AN$2&lt;=pbi_oth_term,AN$2&lt;=analysis_period),pbi_oth_amount*(1+pbi_oth_escal/100)^AM$2,0))</f>
        <v>0</v>
      </c>
      <c r="AO651" s="100">
        <f>IF(pbi_oth_amount="n/a",Inputs!AP225,IF(AND(AO$2&lt;=pbi_oth_term,AO$2&lt;=analysis_period),pbi_oth_amount*(1+pbi_oth_escal/100)^AN$2,0))</f>
        <v>0</v>
      </c>
      <c r="AP651" s="100">
        <f>IF(pbi_oth_amount="n/a",Inputs!AQ225,IF(AND(AP$2&lt;=pbi_oth_term,AP$2&lt;=analysis_period),pbi_oth_amount*(1+pbi_oth_escal/100)^AO$2,0))</f>
        <v>0</v>
      </c>
    </row>
    <row r="652" spans="1:42" x14ac:dyDescent="0.2">
      <c r="A652" s="21" t="s">
        <v>36</v>
      </c>
      <c r="C652" s="123">
        <f>C$7</f>
        <v>211907000</v>
      </c>
      <c r="D652" s="123">
        <f t="shared" ref="D652:AP652" si="314">D$7</f>
        <v>210848000</v>
      </c>
      <c r="E652" s="123">
        <f t="shared" si="314"/>
        <v>209794000</v>
      </c>
      <c r="F652" s="123">
        <f t="shared" si="314"/>
        <v>208745000</v>
      </c>
      <c r="G652" s="123">
        <f t="shared" si="314"/>
        <v>207701000</v>
      </c>
      <c r="H652" s="123">
        <f t="shared" si="314"/>
        <v>206662000</v>
      </c>
      <c r="I652" s="123">
        <f t="shared" si="314"/>
        <v>205629000</v>
      </c>
      <c r="J652" s="123">
        <f t="shared" si="314"/>
        <v>204601000</v>
      </c>
      <c r="K652" s="123">
        <f t="shared" si="314"/>
        <v>203578000</v>
      </c>
      <c r="L652" s="123">
        <f t="shared" si="314"/>
        <v>202560000</v>
      </c>
      <c r="M652" s="123">
        <f t="shared" si="314"/>
        <v>201547000</v>
      </c>
      <c r="N652" s="123">
        <f t="shared" si="314"/>
        <v>200540000</v>
      </c>
      <c r="O652" s="123">
        <f t="shared" si="314"/>
        <v>199537000</v>
      </c>
      <c r="P652" s="123">
        <f t="shared" si="314"/>
        <v>198539000</v>
      </c>
      <c r="Q652" s="123">
        <f t="shared" si="314"/>
        <v>197547000</v>
      </c>
      <c r="R652" s="123">
        <f t="shared" si="314"/>
        <v>196559000</v>
      </c>
      <c r="S652" s="123">
        <f t="shared" si="314"/>
        <v>195576000</v>
      </c>
      <c r="T652" s="123">
        <f t="shared" si="314"/>
        <v>194598000</v>
      </c>
      <c r="U652" s="123">
        <f t="shared" si="314"/>
        <v>193625000</v>
      </c>
      <c r="V652" s="123">
        <f t="shared" si="314"/>
        <v>192657000</v>
      </c>
      <c r="W652" s="123">
        <f t="shared" si="314"/>
        <v>191694000</v>
      </c>
      <c r="X652" s="123">
        <f t="shared" si="314"/>
        <v>190735000</v>
      </c>
      <c r="Y652" s="123">
        <f t="shared" si="314"/>
        <v>189782000</v>
      </c>
      <c r="Z652" s="123">
        <f t="shared" si="314"/>
        <v>188833000</v>
      </c>
      <c r="AA652" s="123">
        <f t="shared" si="314"/>
        <v>187888000</v>
      </c>
      <c r="AB652" s="123">
        <f t="shared" si="314"/>
        <v>0</v>
      </c>
      <c r="AC652" s="123">
        <f t="shared" si="314"/>
        <v>0</v>
      </c>
      <c r="AD652" s="123">
        <f t="shared" si="314"/>
        <v>0</v>
      </c>
      <c r="AE652" s="123">
        <f t="shared" si="314"/>
        <v>0</v>
      </c>
      <c r="AF652" s="123">
        <f t="shared" si="314"/>
        <v>0</v>
      </c>
      <c r="AG652" s="123">
        <f t="shared" si="314"/>
        <v>0</v>
      </c>
      <c r="AH652" s="123">
        <f t="shared" si="314"/>
        <v>0</v>
      </c>
      <c r="AI652" s="123">
        <f t="shared" si="314"/>
        <v>0</v>
      </c>
      <c r="AJ652" s="123">
        <f t="shared" si="314"/>
        <v>0</v>
      </c>
      <c r="AK652" s="123">
        <f t="shared" si="314"/>
        <v>0</v>
      </c>
      <c r="AL652" s="123">
        <f t="shared" si="314"/>
        <v>0</v>
      </c>
      <c r="AM652" s="123">
        <f t="shared" si="314"/>
        <v>0</v>
      </c>
      <c r="AN652" s="123">
        <f t="shared" si="314"/>
        <v>0</v>
      </c>
      <c r="AO652" s="123">
        <f t="shared" si="314"/>
        <v>0</v>
      </c>
      <c r="AP652" s="123">
        <f t="shared" si="314"/>
        <v>0</v>
      </c>
    </row>
    <row r="653" spans="1:42" x14ac:dyDescent="0.2">
      <c r="A653" s="21" t="s">
        <v>12</v>
      </c>
      <c r="C653" s="122">
        <f>C651*C652</f>
        <v>0</v>
      </c>
      <c r="D653" s="122">
        <f t="shared" ref="D653:AP653" si="315">D651*D652</f>
        <v>0</v>
      </c>
      <c r="E653" s="122">
        <f t="shared" si="315"/>
        <v>0</v>
      </c>
      <c r="F653" s="122">
        <f t="shared" si="315"/>
        <v>0</v>
      </c>
      <c r="G653" s="122">
        <f t="shared" si="315"/>
        <v>0</v>
      </c>
      <c r="H653" s="122">
        <f t="shared" si="315"/>
        <v>0</v>
      </c>
      <c r="I653" s="122">
        <f t="shared" si="315"/>
        <v>0</v>
      </c>
      <c r="J653" s="122">
        <f t="shared" si="315"/>
        <v>0</v>
      </c>
      <c r="K653" s="122">
        <f t="shared" si="315"/>
        <v>0</v>
      </c>
      <c r="L653" s="122">
        <f t="shared" si="315"/>
        <v>0</v>
      </c>
      <c r="M653" s="122">
        <f t="shared" si="315"/>
        <v>0</v>
      </c>
      <c r="N653" s="122">
        <f t="shared" si="315"/>
        <v>0</v>
      </c>
      <c r="O653" s="122">
        <f t="shared" si="315"/>
        <v>0</v>
      </c>
      <c r="P653" s="122">
        <f t="shared" si="315"/>
        <v>0</v>
      </c>
      <c r="Q653" s="122">
        <f t="shared" si="315"/>
        <v>0</v>
      </c>
      <c r="R653" s="122">
        <f t="shared" si="315"/>
        <v>0</v>
      </c>
      <c r="S653" s="122">
        <f t="shared" si="315"/>
        <v>0</v>
      </c>
      <c r="T653" s="122">
        <f t="shared" si="315"/>
        <v>0</v>
      </c>
      <c r="U653" s="122">
        <f t="shared" si="315"/>
        <v>0</v>
      </c>
      <c r="V653" s="122">
        <f t="shared" si="315"/>
        <v>0</v>
      </c>
      <c r="W653" s="122">
        <f t="shared" si="315"/>
        <v>0</v>
      </c>
      <c r="X653" s="122">
        <f t="shared" si="315"/>
        <v>0</v>
      </c>
      <c r="Y653" s="122">
        <f t="shared" si="315"/>
        <v>0</v>
      </c>
      <c r="Z653" s="122">
        <f t="shared" si="315"/>
        <v>0</v>
      </c>
      <c r="AA653" s="122">
        <f t="shared" si="315"/>
        <v>0</v>
      </c>
      <c r="AB653" s="122">
        <f t="shared" si="315"/>
        <v>0</v>
      </c>
      <c r="AC653" s="122">
        <f t="shared" si="315"/>
        <v>0</v>
      </c>
      <c r="AD653" s="122">
        <f t="shared" si="315"/>
        <v>0</v>
      </c>
      <c r="AE653" s="122">
        <f t="shared" si="315"/>
        <v>0</v>
      </c>
      <c r="AF653" s="122">
        <f t="shared" si="315"/>
        <v>0</v>
      </c>
      <c r="AG653" s="122">
        <f t="shared" si="315"/>
        <v>0</v>
      </c>
      <c r="AH653" s="122">
        <f t="shared" si="315"/>
        <v>0</v>
      </c>
      <c r="AI653" s="122">
        <f t="shared" si="315"/>
        <v>0</v>
      </c>
      <c r="AJ653" s="122">
        <f t="shared" si="315"/>
        <v>0</v>
      </c>
      <c r="AK653" s="122">
        <f t="shared" si="315"/>
        <v>0</v>
      </c>
      <c r="AL653" s="122">
        <f t="shared" si="315"/>
        <v>0</v>
      </c>
      <c r="AM653" s="122">
        <f t="shared" si="315"/>
        <v>0</v>
      </c>
      <c r="AN653" s="122">
        <f t="shared" si="315"/>
        <v>0</v>
      </c>
      <c r="AO653" s="122">
        <f t="shared" si="315"/>
        <v>0</v>
      </c>
      <c r="AP653" s="122">
        <f t="shared" si="315"/>
        <v>0</v>
      </c>
    </row>
    <row r="654" spans="1:42" x14ac:dyDescent="0.2">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c r="AP654" s="15"/>
    </row>
    <row r="655" spans="1:42" x14ac:dyDescent="0.2">
      <c r="A655" s="4" t="s">
        <v>12</v>
      </c>
      <c r="C655" s="151">
        <f>C641+C645+C649+C653</f>
        <v>0</v>
      </c>
      <c r="D655" s="151">
        <f t="shared" ref="D655:AP655" si="316">D641+D645+D649+D653</f>
        <v>0</v>
      </c>
      <c r="E655" s="151">
        <f t="shared" si="316"/>
        <v>0</v>
      </c>
      <c r="F655" s="151">
        <f t="shared" si="316"/>
        <v>0</v>
      </c>
      <c r="G655" s="151">
        <f t="shared" si="316"/>
        <v>0</v>
      </c>
      <c r="H655" s="151">
        <f t="shared" si="316"/>
        <v>0</v>
      </c>
      <c r="I655" s="151">
        <f t="shared" si="316"/>
        <v>0</v>
      </c>
      <c r="J655" s="151">
        <f t="shared" si="316"/>
        <v>0</v>
      </c>
      <c r="K655" s="151">
        <f t="shared" si="316"/>
        <v>0</v>
      </c>
      <c r="L655" s="151">
        <f t="shared" si="316"/>
        <v>0</v>
      </c>
      <c r="M655" s="151">
        <f t="shared" si="316"/>
        <v>0</v>
      </c>
      <c r="N655" s="151">
        <f t="shared" si="316"/>
        <v>0</v>
      </c>
      <c r="O655" s="151">
        <f t="shared" si="316"/>
        <v>0</v>
      </c>
      <c r="P655" s="151">
        <f t="shared" si="316"/>
        <v>0</v>
      </c>
      <c r="Q655" s="151">
        <f t="shared" si="316"/>
        <v>0</v>
      </c>
      <c r="R655" s="151">
        <f t="shared" si="316"/>
        <v>0</v>
      </c>
      <c r="S655" s="151">
        <f t="shared" si="316"/>
        <v>0</v>
      </c>
      <c r="T655" s="151">
        <f t="shared" si="316"/>
        <v>0</v>
      </c>
      <c r="U655" s="151">
        <f t="shared" si="316"/>
        <v>0</v>
      </c>
      <c r="V655" s="151">
        <f t="shared" si="316"/>
        <v>0</v>
      </c>
      <c r="W655" s="151">
        <f t="shared" si="316"/>
        <v>0</v>
      </c>
      <c r="X655" s="151">
        <f t="shared" si="316"/>
        <v>0</v>
      </c>
      <c r="Y655" s="151">
        <f t="shared" si="316"/>
        <v>0</v>
      </c>
      <c r="Z655" s="151">
        <f t="shared" si="316"/>
        <v>0</v>
      </c>
      <c r="AA655" s="151">
        <f t="shared" si="316"/>
        <v>0</v>
      </c>
      <c r="AB655" s="151">
        <f t="shared" si="316"/>
        <v>0</v>
      </c>
      <c r="AC655" s="151">
        <f t="shared" si="316"/>
        <v>0</v>
      </c>
      <c r="AD655" s="151">
        <f t="shared" si="316"/>
        <v>0</v>
      </c>
      <c r="AE655" s="151">
        <f t="shared" si="316"/>
        <v>0</v>
      </c>
      <c r="AF655" s="151">
        <f t="shared" si="316"/>
        <v>0</v>
      </c>
      <c r="AG655" s="151">
        <f t="shared" si="316"/>
        <v>0</v>
      </c>
      <c r="AH655" s="151">
        <f t="shared" si="316"/>
        <v>0</v>
      </c>
      <c r="AI655" s="151">
        <f t="shared" si="316"/>
        <v>0</v>
      </c>
      <c r="AJ655" s="151">
        <f t="shared" si="316"/>
        <v>0</v>
      </c>
      <c r="AK655" s="151">
        <f t="shared" si="316"/>
        <v>0</v>
      </c>
      <c r="AL655" s="151">
        <f t="shared" si="316"/>
        <v>0</v>
      </c>
      <c r="AM655" s="151">
        <f t="shared" si="316"/>
        <v>0</v>
      </c>
      <c r="AN655" s="151">
        <f t="shared" si="316"/>
        <v>0</v>
      </c>
      <c r="AO655" s="151">
        <f t="shared" si="316"/>
        <v>0</v>
      </c>
      <c r="AP655" s="151">
        <f t="shared" si="316"/>
        <v>0</v>
      </c>
    </row>
    <row r="657" spans="1:42" x14ac:dyDescent="0.2">
      <c r="A657" s="83" t="s">
        <v>22</v>
      </c>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row>
    <row r="658" spans="1:42" x14ac:dyDescent="0.2">
      <c r="A658" s="18" t="s">
        <v>24</v>
      </c>
    </row>
    <row r="659" spans="1:42" x14ac:dyDescent="0.2">
      <c r="A659" s="21" t="s">
        <v>27</v>
      </c>
      <c r="B659" s="126"/>
      <c r="C659" s="122">
        <f t="shared" ref="C659:AP659" si="317">IF(C$677="N/A",IF(C$678="N/A",C$679+C$660,C$678),C$677)</f>
        <v>0</v>
      </c>
      <c r="D659" s="122">
        <f t="shared" si="317"/>
        <v>0</v>
      </c>
      <c r="E659" s="122">
        <f t="shared" si="317"/>
        <v>0</v>
      </c>
      <c r="F659" s="122">
        <f t="shared" si="317"/>
        <v>0</v>
      </c>
      <c r="G659" s="122">
        <f t="shared" si="317"/>
        <v>0</v>
      </c>
      <c r="H659" s="122">
        <f t="shared" si="317"/>
        <v>0</v>
      </c>
      <c r="I659" s="122">
        <f t="shared" si="317"/>
        <v>0</v>
      </c>
      <c r="J659" s="122">
        <f t="shared" si="317"/>
        <v>0</v>
      </c>
      <c r="K659" s="122">
        <f t="shared" si="317"/>
        <v>0</v>
      </c>
      <c r="L659" s="122">
        <f t="shared" si="317"/>
        <v>0</v>
      </c>
      <c r="M659" s="122">
        <f t="shared" si="317"/>
        <v>0</v>
      </c>
      <c r="N659" s="122">
        <f t="shared" si="317"/>
        <v>0</v>
      </c>
      <c r="O659" s="122">
        <f t="shared" si="317"/>
        <v>0</v>
      </c>
      <c r="P659" s="122">
        <f t="shared" si="317"/>
        <v>0</v>
      </c>
      <c r="Q659" s="122">
        <f t="shared" si="317"/>
        <v>0</v>
      </c>
      <c r="R659" s="122">
        <f t="shared" si="317"/>
        <v>0</v>
      </c>
      <c r="S659" s="122">
        <f t="shared" si="317"/>
        <v>0</v>
      </c>
      <c r="T659" s="122">
        <f t="shared" si="317"/>
        <v>0</v>
      </c>
      <c r="U659" s="122">
        <f t="shared" si="317"/>
        <v>0</v>
      </c>
      <c r="V659" s="122">
        <f t="shared" si="317"/>
        <v>0</v>
      </c>
      <c r="W659" s="122">
        <f t="shared" si="317"/>
        <v>0</v>
      </c>
      <c r="X659" s="122">
        <f t="shared" si="317"/>
        <v>0</v>
      </c>
      <c r="Y659" s="122">
        <f t="shared" si="317"/>
        <v>0</v>
      </c>
      <c r="Z659" s="122">
        <f t="shared" si="317"/>
        <v>0</v>
      </c>
      <c r="AA659" s="122">
        <f t="shared" si="317"/>
        <v>0</v>
      </c>
      <c r="AB659" s="122">
        <f t="shared" si="317"/>
        <v>0</v>
      </c>
      <c r="AC659" s="122">
        <f t="shared" si="317"/>
        <v>0</v>
      </c>
      <c r="AD659" s="122">
        <f t="shared" si="317"/>
        <v>0</v>
      </c>
      <c r="AE659" s="122">
        <f t="shared" si="317"/>
        <v>0</v>
      </c>
      <c r="AF659" s="122">
        <f t="shared" si="317"/>
        <v>0</v>
      </c>
      <c r="AG659" s="122">
        <f t="shared" si="317"/>
        <v>0</v>
      </c>
      <c r="AH659" s="122">
        <f t="shared" si="317"/>
        <v>0</v>
      </c>
      <c r="AI659" s="122">
        <f t="shared" si="317"/>
        <v>0</v>
      </c>
      <c r="AJ659" s="122">
        <f t="shared" si="317"/>
        <v>0</v>
      </c>
      <c r="AK659" s="122">
        <f t="shared" si="317"/>
        <v>0</v>
      </c>
      <c r="AL659" s="122">
        <f t="shared" si="317"/>
        <v>0</v>
      </c>
      <c r="AM659" s="122">
        <f t="shared" si="317"/>
        <v>0</v>
      </c>
      <c r="AN659" s="122">
        <f t="shared" si="317"/>
        <v>0</v>
      </c>
      <c r="AO659" s="122">
        <f t="shared" si="317"/>
        <v>0</v>
      </c>
      <c r="AP659" s="122">
        <f t="shared" si="317"/>
        <v>0</v>
      </c>
    </row>
    <row r="660" spans="1:42" x14ac:dyDescent="0.2">
      <c r="A660" s="21" t="s">
        <v>192</v>
      </c>
      <c r="B660" s="122"/>
      <c r="C660" s="122">
        <f t="shared" ref="C660:AP660" si="318">IF(AND(C$2&lt;=term_tenor,C$2&lt;=analysis_period),B$662*term_int_rate/100,0)</f>
        <v>0</v>
      </c>
      <c r="D660" s="122">
        <f t="shared" si="318"/>
        <v>0</v>
      </c>
      <c r="E660" s="122">
        <f t="shared" si="318"/>
        <v>0</v>
      </c>
      <c r="F660" s="122">
        <f t="shared" si="318"/>
        <v>0</v>
      </c>
      <c r="G660" s="122">
        <f t="shared" si="318"/>
        <v>0</v>
      </c>
      <c r="H660" s="122">
        <f t="shared" si="318"/>
        <v>0</v>
      </c>
      <c r="I660" s="122">
        <f t="shared" si="318"/>
        <v>0</v>
      </c>
      <c r="J660" s="122">
        <f t="shared" si="318"/>
        <v>0</v>
      </c>
      <c r="K660" s="122">
        <f t="shared" si="318"/>
        <v>0</v>
      </c>
      <c r="L660" s="122">
        <f t="shared" si="318"/>
        <v>0</v>
      </c>
      <c r="M660" s="122">
        <f t="shared" si="318"/>
        <v>0</v>
      </c>
      <c r="N660" s="122">
        <f t="shared" si="318"/>
        <v>0</v>
      </c>
      <c r="O660" s="122">
        <f t="shared" si="318"/>
        <v>0</v>
      </c>
      <c r="P660" s="122">
        <f t="shared" si="318"/>
        <v>0</v>
      </c>
      <c r="Q660" s="122">
        <f t="shared" si="318"/>
        <v>0</v>
      </c>
      <c r="R660" s="122">
        <f t="shared" si="318"/>
        <v>0</v>
      </c>
      <c r="S660" s="122">
        <f t="shared" si="318"/>
        <v>0</v>
      </c>
      <c r="T660" s="122">
        <f t="shared" si="318"/>
        <v>0</v>
      </c>
      <c r="U660" s="122">
        <f t="shared" si="318"/>
        <v>0</v>
      </c>
      <c r="V660" s="122">
        <f t="shared" si="318"/>
        <v>0</v>
      </c>
      <c r="W660" s="122">
        <f t="shared" si="318"/>
        <v>0</v>
      </c>
      <c r="X660" s="122">
        <f t="shared" si="318"/>
        <v>0</v>
      </c>
      <c r="Y660" s="122">
        <f t="shared" si="318"/>
        <v>0</v>
      </c>
      <c r="Z660" s="122">
        <f t="shared" si="318"/>
        <v>0</v>
      </c>
      <c r="AA660" s="122">
        <f t="shared" si="318"/>
        <v>0</v>
      </c>
      <c r="AB660" s="122">
        <f t="shared" si="318"/>
        <v>0</v>
      </c>
      <c r="AC660" s="122">
        <f t="shared" si="318"/>
        <v>0</v>
      </c>
      <c r="AD660" s="122">
        <f t="shared" si="318"/>
        <v>0</v>
      </c>
      <c r="AE660" s="122">
        <f t="shared" si="318"/>
        <v>0</v>
      </c>
      <c r="AF660" s="122">
        <f t="shared" si="318"/>
        <v>0</v>
      </c>
      <c r="AG660" s="122">
        <f t="shared" si="318"/>
        <v>0</v>
      </c>
      <c r="AH660" s="122">
        <f t="shared" si="318"/>
        <v>0</v>
      </c>
      <c r="AI660" s="122">
        <f t="shared" si="318"/>
        <v>0</v>
      </c>
      <c r="AJ660" s="122">
        <f t="shared" si="318"/>
        <v>0</v>
      </c>
      <c r="AK660" s="122">
        <f t="shared" si="318"/>
        <v>0</v>
      </c>
      <c r="AL660" s="122">
        <f t="shared" si="318"/>
        <v>0</v>
      </c>
      <c r="AM660" s="122">
        <f t="shared" si="318"/>
        <v>0</v>
      </c>
      <c r="AN660" s="122">
        <f t="shared" si="318"/>
        <v>0</v>
      </c>
      <c r="AO660" s="122">
        <f t="shared" si="318"/>
        <v>0</v>
      </c>
      <c r="AP660" s="122">
        <f t="shared" si="318"/>
        <v>0</v>
      </c>
    </row>
    <row r="661" spans="1:42" x14ac:dyDescent="0.2">
      <c r="A661" s="21" t="s">
        <v>191</v>
      </c>
      <c r="B661" s="126"/>
      <c r="C661" s="122">
        <f t="shared" ref="C661:AP661" si="319">IF(C$679="N/A",IF(C$2&gt;loan_moratorium,C$659-C$660,0),C$679)</f>
        <v>0</v>
      </c>
      <c r="D661" s="122">
        <f t="shared" si="319"/>
        <v>0</v>
      </c>
      <c r="E661" s="122">
        <f t="shared" si="319"/>
        <v>0</v>
      </c>
      <c r="F661" s="122">
        <f t="shared" si="319"/>
        <v>0</v>
      </c>
      <c r="G661" s="122">
        <f t="shared" si="319"/>
        <v>0</v>
      </c>
      <c r="H661" s="122">
        <f t="shared" si="319"/>
        <v>0</v>
      </c>
      <c r="I661" s="122">
        <f t="shared" si="319"/>
        <v>0</v>
      </c>
      <c r="J661" s="122">
        <f t="shared" si="319"/>
        <v>0</v>
      </c>
      <c r="K661" s="122">
        <f t="shared" si="319"/>
        <v>0</v>
      </c>
      <c r="L661" s="122">
        <f t="shared" si="319"/>
        <v>0</v>
      </c>
      <c r="M661" s="122">
        <f t="shared" si="319"/>
        <v>0</v>
      </c>
      <c r="N661" s="122">
        <f t="shared" si="319"/>
        <v>0</v>
      </c>
      <c r="O661" s="122">
        <f t="shared" si="319"/>
        <v>0</v>
      </c>
      <c r="P661" s="122">
        <f t="shared" si="319"/>
        <v>0</v>
      </c>
      <c r="Q661" s="122">
        <f t="shared" si="319"/>
        <v>0</v>
      </c>
      <c r="R661" s="122">
        <f t="shared" si="319"/>
        <v>0</v>
      </c>
      <c r="S661" s="122">
        <f t="shared" si="319"/>
        <v>0</v>
      </c>
      <c r="T661" s="122">
        <f t="shared" si="319"/>
        <v>0</v>
      </c>
      <c r="U661" s="122">
        <f t="shared" si="319"/>
        <v>0</v>
      </c>
      <c r="V661" s="122">
        <f t="shared" si="319"/>
        <v>0</v>
      </c>
      <c r="W661" s="122">
        <f t="shared" si="319"/>
        <v>0</v>
      </c>
      <c r="X661" s="122">
        <f t="shared" si="319"/>
        <v>0</v>
      </c>
      <c r="Y661" s="122">
        <f t="shared" si="319"/>
        <v>0</v>
      </c>
      <c r="Z661" s="122">
        <f t="shared" si="319"/>
        <v>0</v>
      </c>
      <c r="AA661" s="122">
        <f t="shared" si="319"/>
        <v>0</v>
      </c>
      <c r="AB661" s="122">
        <f t="shared" si="319"/>
        <v>0</v>
      </c>
      <c r="AC661" s="122">
        <f t="shared" si="319"/>
        <v>0</v>
      </c>
      <c r="AD661" s="122">
        <f t="shared" si="319"/>
        <v>0</v>
      </c>
      <c r="AE661" s="122">
        <f t="shared" si="319"/>
        <v>0</v>
      </c>
      <c r="AF661" s="122">
        <f t="shared" si="319"/>
        <v>0</v>
      </c>
      <c r="AG661" s="122">
        <f t="shared" si="319"/>
        <v>0</v>
      </c>
      <c r="AH661" s="122">
        <f t="shared" si="319"/>
        <v>0</v>
      </c>
      <c r="AI661" s="122">
        <f t="shared" si="319"/>
        <v>0</v>
      </c>
      <c r="AJ661" s="122">
        <f t="shared" si="319"/>
        <v>0</v>
      </c>
      <c r="AK661" s="122">
        <f t="shared" si="319"/>
        <v>0</v>
      </c>
      <c r="AL661" s="122">
        <f t="shared" si="319"/>
        <v>0</v>
      </c>
      <c r="AM661" s="122">
        <f t="shared" si="319"/>
        <v>0</v>
      </c>
      <c r="AN661" s="122">
        <f t="shared" si="319"/>
        <v>0</v>
      </c>
      <c r="AO661" s="122">
        <f t="shared" si="319"/>
        <v>0</v>
      </c>
      <c r="AP661" s="122">
        <f t="shared" si="319"/>
        <v>0</v>
      </c>
    </row>
    <row r="662" spans="1:42" x14ac:dyDescent="0.2">
      <c r="A662" s="21" t="s">
        <v>244</v>
      </c>
      <c r="B662" s="122">
        <f>$B$674</f>
        <v>68677088</v>
      </c>
      <c r="C662" s="122">
        <f>B$662-C$661</f>
        <v>68677088</v>
      </c>
      <c r="D662" s="122">
        <f t="shared" ref="D662:AP662" si="320">C$662-D$661</f>
        <v>68677088</v>
      </c>
      <c r="E662" s="122">
        <f t="shared" si="320"/>
        <v>68677088</v>
      </c>
      <c r="F662" s="122">
        <f t="shared" si="320"/>
        <v>68677088</v>
      </c>
      <c r="G662" s="122">
        <f t="shared" si="320"/>
        <v>68677088</v>
      </c>
      <c r="H662" s="122">
        <f t="shared" si="320"/>
        <v>68677088</v>
      </c>
      <c r="I662" s="122">
        <f t="shared" si="320"/>
        <v>68677088</v>
      </c>
      <c r="J662" s="122">
        <f t="shared" si="320"/>
        <v>68677088</v>
      </c>
      <c r="K662" s="122">
        <f t="shared" si="320"/>
        <v>68677088</v>
      </c>
      <c r="L662" s="122">
        <f t="shared" si="320"/>
        <v>68677088</v>
      </c>
      <c r="M662" s="122">
        <f t="shared" si="320"/>
        <v>68677088</v>
      </c>
      <c r="N662" s="122">
        <f t="shared" si="320"/>
        <v>68677088</v>
      </c>
      <c r="O662" s="122">
        <f t="shared" si="320"/>
        <v>68677088</v>
      </c>
      <c r="P662" s="122">
        <f t="shared" si="320"/>
        <v>68677088</v>
      </c>
      <c r="Q662" s="122">
        <f t="shared" si="320"/>
        <v>68677088</v>
      </c>
      <c r="R662" s="122">
        <f t="shared" si="320"/>
        <v>68677088</v>
      </c>
      <c r="S662" s="122">
        <f t="shared" si="320"/>
        <v>68677088</v>
      </c>
      <c r="T662" s="122">
        <f t="shared" si="320"/>
        <v>68677088</v>
      </c>
      <c r="U662" s="122">
        <f t="shared" si="320"/>
        <v>68677088</v>
      </c>
      <c r="V662" s="122">
        <f t="shared" si="320"/>
        <v>68677088</v>
      </c>
      <c r="W662" s="122">
        <f t="shared" si="320"/>
        <v>68677088</v>
      </c>
      <c r="X662" s="122">
        <f t="shared" si="320"/>
        <v>68677088</v>
      </c>
      <c r="Y662" s="122">
        <f t="shared" si="320"/>
        <v>68677088</v>
      </c>
      <c r="Z662" s="122">
        <f t="shared" si="320"/>
        <v>68677088</v>
      </c>
      <c r="AA662" s="122">
        <f t="shared" si="320"/>
        <v>68677088</v>
      </c>
      <c r="AB662" s="122">
        <f t="shared" si="320"/>
        <v>68677088</v>
      </c>
      <c r="AC662" s="122">
        <f t="shared" si="320"/>
        <v>68677088</v>
      </c>
      <c r="AD662" s="122">
        <f t="shared" si="320"/>
        <v>68677088</v>
      </c>
      <c r="AE662" s="122">
        <f t="shared" si="320"/>
        <v>68677088</v>
      </c>
      <c r="AF662" s="122">
        <f t="shared" si="320"/>
        <v>68677088</v>
      </c>
      <c r="AG662" s="122">
        <f t="shared" si="320"/>
        <v>68677088</v>
      </c>
      <c r="AH662" s="122">
        <f t="shared" si="320"/>
        <v>68677088</v>
      </c>
      <c r="AI662" s="122">
        <f t="shared" si="320"/>
        <v>68677088</v>
      </c>
      <c r="AJ662" s="122">
        <f t="shared" si="320"/>
        <v>68677088</v>
      </c>
      <c r="AK662" s="122">
        <f t="shared" si="320"/>
        <v>68677088</v>
      </c>
      <c r="AL662" s="122">
        <f t="shared" si="320"/>
        <v>68677088</v>
      </c>
      <c r="AM662" s="122">
        <f t="shared" si="320"/>
        <v>68677088</v>
      </c>
      <c r="AN662" s="122">
        <f t="shared" si="320"/>
        <v>68677088</v>
      </c>
      <c r="AO662" s="122">
        <f t="shared" si="320"/>
        <v>68677088</v>
      </c>
      <c r="AP662" s="122">
        <f t="shared" si="320"/>
        <v>68677088</v>
      </c>
    </row>
    <row r="663" spans="1:42" x14ac:dyDescent="0.2">
      <c r="B663" s="122"/>
      <c r="C663" s="122"/>
    </row>
    <row r="664" spans="1:42" x14ac:dyDescent="0.2">
      <c r="A664" s="18" t="s">
        <v>250</v>
      </c>
    </row>
    <row r="665" spans="1:42" x14ac:dyDescent="0.2">
      <c r="A665" s="21" t="s">
        <v>29</v>
      </c>
      <c r="B665" s="126"/>
      <c r="C665" s="122">
        <f t="shared" ref="C665:AP665" si="321">IF(AND(C$2&lt;=term_tenor,C$2&lt;=analysis_period),C66,0)</f>
        <v>0</v>
      </c>
      <c r="D665" s="122">
        <f t="shared" si="321"/>
        <v>0</v>
      </c>
      <c r="E665" s="122">
        <f t="shared" si="321"/>
        <v>0</v>
      </c>
      <c r="F665" s="122">
        <f t="shared" si="321"/>
        <v>0</v>
      </c>
      <c r="G665" s="122">
        <f t="shared" si="321"/>
        <v>0</v>
      </c>
      <c r="H665" s="122">
        <f t="shared" si="321"/>
        <v>0</v>
      </c>
      <c r="I665" s="122">
        <f t="shared" si="321"/>
        <v>0</v>
      </c>
      <c r="J665" s="122">
        <f t="shared" si="321"/>
        <v>0</v>
      </c>
      <c r="K665" s="122">
        <f t="shared" si="321"/>
        <v>0</v>
      </c>
      <c r="L665" s="122">
        <f t="shared" si="321"/>
        <v>0</v>
      </c>
      <c r="M665" s="122">
        <f t="shared" si="321"/>
        <v>0</v>
      </c>
      <c r="N665" s="122">
        <f t="shared" si="321"/>
        <v>0</v>
      </c>
      <c r="O665" s="122">
        <f t="shared" si="321"/>
        <v>0</v>
      </c>
      <c r="P665" s="122">
        <f t="shared" si="321"/>
        <v>0</v>
      </c>
      <c r="Q665" s="122">
        <f t="shared" si="321"/>
        <v>0</v>
      </c>
      <c r="R665" s="122">
        <f t="shared" si="321"/>
        <v>0</v>
      </c>
      <c r="S665" s="122">
        <f t="shared" si="321"/>
        <v>0</v>
      </c>
      <c r="T665" s="122">
        <f t="shared" si="321"/>
        <v>0</v>
      </c>
      <c r="U665" s="122">
        <f t="shared" si="321"/>
        <v>0</v>
      </c>
      <c r="V665" s="122">
        <f t="shared" si="321"/>
        <v>0</v>
      </c>
      <c r="W665" s="122">
        <f t="shared" si="321"/>
        <v>0</v>
      </c>
      <c r="X665" s="122">
        <f t="shared" si="321"/>
        <v>0</v>
      </c>
      <c r="Y665" s="122">
        <f t="shared" si="321"/>
        <v>0</v>
      </c>
      <c r="Z665" s="122">
        <f t="shared" si="321"/>
        <v>0</v>
      </c>
      <c r="AA665" s="122">
        <f t="shared" si="321"/>
        <v>0</v>
      </c>
      <c r="AB665" s="122">
        <f t="shared" si="321"/>
        <v>0</v>
      </c>
      <c r="AC665" s="122">
        <f t="shared" si="321"/>
        <v>0</v>
      </c>
      <c r="AD665" s="122">
        <f t="shared" si="321"/>
        <v>0</v>
      </c>
      <c r="AE665" s="122">
        <f t="shared" si="321"/>
        <v>0</v>
      </c>
      <c r="AF665" s="122">
        <f t="shared" si="321"/>
        <v>0</v>
      </c>
      <c r="AG665" s="122">
        <f t="shared" si="321"/>
        <v>0</v>
      </c>
      <c r="AH665" s="122">
        <f t="shared" si="321"/>
        <v>0</v>
      </c>
      <c r="AI665" s="122">
        <f t="shared" si="321"/>
        <v>0</v>
      </c>
      <c r="AJ665" s="122">
        <f t="shared" si="321"/>
        <v>0</v>
      </c>
      <c r="AK665" s="122">
        <f t="shared" si="321"/>
        <v>0</v>
      </c>
      <c r="AL665" s="122">
        <f t="shared" si="321"/>
        <v>0</v>
      </c>
      <c r="AM665" s="122">
        <f t="shared" si="321"/>
        <v>0</v>
      </c>
      <c r="AN665" s="122">
        <f t="shared" si="321"/>
        <v>0</v>
      </c>
      <c r="AO665" s="122">
        <f t="shared" si="321"/>
        <v>0</v>
      </c>
      <c r="AP665" s="122">
        <f t="shared" si="321"/>
        <v>0</v>
      </c>
    </row>
    <row r="666" spans="1:42" x14ac:dyDescent="0.2">
      <c r="A666" s="21" t="s">
        <v>298</v>
      </c>
      <c r="B666" s="126"/>
      <c r="C666" s="122">
        <f t="shared" ref="C666:AP666" si="322">IF(AND(C$2&lt;=term_tenor,C$2&lt;=analysis_period),-C699-C705-C737-C769,0)</f>
        <v>0</v>
      </c>
      <c r="D666" s="122">
        <f t="shared" si="322"/>
        <v>0</v>
      </c>
      <c r="E666" s="122">
        <f t="shared" si="322"/>
        <v>0</v>
      </c>
      <c r="F666" s="122">
        <f t="shared" si="322"/>
        <v>0</v>
      </c>
      <c r="G666" s="122">
        <f t="shared" si="322"/>
        <v>0</v>
      </c>
      <c r="H666" s="122">
        <f t="shared" si="322"/>
        <v>0</v>
      </c>
      <c r="I666" s="122">
        <f t="shared" si="322"/>
        <v>0</v>
      </c>
      <c r="J666" s="122">
        <f t="shared" si="322"/>
        <v>0</v>
      </c>
      <c r="K666" s="122">
        <f t="shared" si="322"/>
        <v>0</v>
      </c>
      <c r="L666" s="122">
        <f t="shared" si="322"/>
        <v>0</v>
      </c>
      <c r="M666" s="122">
        <f t="shared" si="322"/>
        <v>0</v>
      </c>
      <c r="N666" s="122">
        <f t="shared" si="322"/>
        <v>0</v>
      </c>
      <c r="O666" s="122">
        <f t="shared" si="322"/>
        <v>0</v>
      </c>
      <c r="P666" s="122">
        <f t="shared" si="322"/>
        <v>0</v>
      </c>
      <c r="Q666" s="122">
        <f t="shared" si="322"/>
        <v>0</v>
      </c>
      <c r="R666" s="122">
        <f t="shared" si="322"/>
        <v>0</v>
      </c>
      <c r="S666" s="122">
        <f t="shared" si="322"/>
        <v>0</v>
      </c>
      <c r="T666" s="122">
        <f t="shared" si="322"/>
        <v>0</v>
      </c>
      <c r="U666" s="122">
        <f t="shared" si="322"/>
        <v>0</v>
      </c>
      <c r="V666" s="122">
        <f t="shared" si="322"/>
        <v>0</v>
      </c>
      <c r="W666" s="122">
        <f t="shared" si="322"/>
        <v>0</v>
      </c>
      <c r="X666" s="122">
        <f t="shared" si="322"/>
        <v>0</v>
      </c>
      <c r="Y666" s="122">
        <f t="shared" si="322"/>
        <v>0</v>
      </c>
      <c r="Z666" s="122">
        <f t="shared" si="322"/>
        <v>0</v>
      </c>
      <c r="AA666" s="122">
        <f t="shared" si="322"/>
        <v>0</v>
      </c>
      <c r="AB666" s="122">
        <f t="shared" si="322"/>
        <v>0</v>
      </c>
      <c r="AC666" s="122">
        <f t="shared" si="322"/>
        <v>0</v>
      </c>
      <c r="AD666" s="122">
        <f t="shared" si="322"/>
        <v>0</v>
      </c>
      <c r="AE666" s="122">
        <f t="shared" si="322"/>
        <v>0</v>
      </c>
      <c r="AF666" s="122">
        <f t="shared" si="322"/>
        <v>0</v>
      </c>
      <c r="AG666" s="122">
        <f t="shared" si="322"/>
        <v>0</v>
      </c>
      <c r="AH666" s="122">
        <f t="shared" si="322"/>
        <v>0</v>
      </c>
      <c r="AI666" s="122">
        <f t="shared" si="322"/>
        <v>0</v>
      </c>
      <c r="AJ666" s="122">
        <f t="shared" si="322"/>
        <v>0</v>
      </c>
      <c r="AK666" s="122">
        <f t="shared" si="322"/>
        <v>0</v>
      </c>
      <c r="AL666" s="122">
        <f t="shared" si="322"/>
        <v>0</v>
      </c>
      <c r="AM666" s="122">
        <f t="shared" si="322"/>
        <v>0</v>
      </c>
      <c r="AN666" s="122">
        <f t="shared" si="322"/>
        <v>0</v>
      </c>
      <c r="AO666" s="122">
        <f t="shared" si="322"/>
        <v>0</v>
      </c>
      <c r="AP666" s="122">
        <f t="shared" si="322"/>
        <v>0</v>
      </c>
    </row>
    <row r="667" spans="1:42" x14ac:dyDescent="0.2">
      <c r="A667" s="21" t="s">
        <v>252</v>
      </c>
      <c r="B667" s="122"/>
      <c r="C667" s="122">
        <f>SUM(C665:C666)</f>
        <v>0</v>
      </c>
      <c r="D667" s="122">
        <f t="shared" ref="D667:AP667" si="323">SUM(D665:D666)</f>
        <v>0</v>
      </c>
      <c r="E667" s="122">
        <f t="shared" si="323"/>
        <v>0</v>
      </c>
      <c r="F667" s="122">
        <f t="shared" si="323"/>
        <v>0</v>
      </c>
      <c r="G667" s="122">
        <f t="shared" si="323"/>
        <v>0</v>
      </c>
      <c r="H667" s="122">
        <f t="shared" si="323"/>
        <v>0</v>
      </c>
      <c r="I667" s="122">
        <f t="shared" si="323"/>
        <v>0</v>
      </c>
      <c r="J667" s="122">
        <f t="shared" si="323"/>
        <v>0</v>
      </c>
      <c r="K667" s="122">
        <f t="shared" si="323"/>
        <v>0</v>
      </c>
      <c r="L667" s="122">
        <f t="shared" si="323"/>
        <v>0</v>
      </c>
      <c r="M667" s="122">
        <f t="shared" si="323"/>
        <v>0</v>
      </c>
      <c r="N667" s="122">
        <f t="shared" si="323"/>
        <v>0</v>
      </c>
      <c r="O667" s="122">
        <f t="shared" si="323"/>
        <v>0</v>
      </c>
      <c r="P667" s="122">
        <f t="shared" si="323"/>
        <v>0</v>
      </c>
      <c r="Q667" s="122">
        <f t="shared" si="323"/>
        <v>0</v>
      </c>
      <c r="R667" s="122">
        <f t="shared" si="323"/>
        <v>0</v>
      </c>
      <c r="S667" s="122">
        <f t="shared" si="323"/>
        <v>0</v>
      </c>
      <c r="T667" s="122">
        <f t="shared" si="323"/>
        <v>0</v>
      </c>
      <c r="U667" s="122">
        <f t="shared" si="323"/>
        <v>0</v>
      </c>
      <c r="V667" s="122">
        <f t="shared" si="323"/>
        <v>0</v>
      </c>
      <c r="W667" s="122">
        <f t="shared" si="323"/>
        <v>0</v>
      </c>
      <c r="X667" s="122">
        <f t="shared" si="323"/>
        <v>0</v>
      </c>
      <c r="Y667" s="122">
        <f t="shared" si="323"/>
        <v>0</v>
      </c>
      <c r="Z667" s="122">
        <f t="shared" si="323"/>
        <v>0</v>
      </c>
      <c r="AA667" s="122">
        <f t="shared" si="323"/>
        <v>0</v>
      </c>
      <c r="AB667" s="122">
        <f t="shared" si="323"/>
        <v>0</v>
      </c>
      <c r="AC667" s="122">
        <f t="shared" si="323"/>
        <v>0</v>
      </c>
      <c r="AD667" s="122">
        <f t="shared" si="323"/>
        <v>0</v>
      </c>
      <c r="AE667" s="122">
        <f t="shared" si="323"/>
        <v>0</v>
      </c>
      <c r="AF667" s="122">
        <f t="shared" si="323"/>
        <v>0</v>
      </c>
      <c r="AG667" s="122">
        <f t="shared" si="323"/>
        <v>0</v>
      </c>
      <c r="AH667" s="122">
        <f t="shared" si="323"/>
        <v>0</v>
      </c>
      <c r="AI667" s="122">
        <f t="shared" si="323"/>
        <v>0</v>
      </c>
      <c r="AJ667" s="122">
        <f t="shared" si="323"/>
        <v>0</v>
      </c>
      <c r="AK667" s="122">
        <f t="shared" si="323"/>
        <v>0</v>
      </c>
      <c r="AL667" s="122">
        <f t="shared" si="323"/>
        <v>0</v>
      </c>
      <c r="AM667" s="122">
        <f t="shared" si="323"/>
        <v>0</v>
      </c>
      <c r="AN667" s="122">
        <f t="shared" si="323"/>
        <v>0</v>
      </c>
      <c r="AO667" s="122">
        <f t="shared" si="323"/>
        <v>0</v>
      </c>
      <c r="AP667" s="122">
        <f t="shared" si="323"/>
        <v>0</v>
      </c>
    </row>
    <row r="668" spans="1:42" x14ac:dyDescent="0.2">
      <c r="A668" s="21" t="s">
        <v>253</v>
      </c>
      <c r="B668" s="122"/>
      <c r="C668" s="204">
        <f>IF(AND(C$2&lt;=term_tenor,C$2&lt;=analysis_period),1/(1+term_int_rate/100),0)</f>
        <v>0</v>
      </c>
      <c r="D668" s="204">
        <f t="shared" ref="D668:AP668" si="324">IF(AND(C$2&lt;=term_tenor,C$2&lt;=analysis_period),C668/(1+term_int_rate/100),0)</f>
        <v>0</v>
      </c>
      <c r="E668" s="204">
        <f t="shared" si="324"/>
        <v>0</v>
      </c>
      <c r="F668" s="204">
        <f t="shared" si="324"/>
        <v>0</v>
      </c>
      <c r="G668" s="204">
        <f t="shared" si="324"/>
        <v>0</v>
      </c>
      <c r="H668" s="204">
        <f t="shared" si="324"/>
        <v>0</v>
      </c>
      <c r="I668" s="204">
        <f t="shared" si="324"/>
        <v>0</v>
      </c>
      <c r="J668" s="204">
        <f t="shared" si="324"/>
        <v>0</v>
      </c>
      <c r="K668" s="204">
        <f t="shared" si="324"/>
        <v>0</v>
      </c>
      <c r="L668" s="204">
        <f t="shared" si="324"/>
        <v>0</v>
      </c>
      <c r="M668" s="204">
        <f t="shared" si="324"/>
        <v>0</v>
      </c>
      <c r="N668" s="204">
        <f t="shared" si="324"/>
        <v>0</v>
      </c>
      <c r="O668" s="204">
        <f t="shared" si="324"/>
        <v>0</v>
      </c>
      <c r="P668" s="204">
        <f t="shared" si="324"/>
        <v>0</v>
      </c>
      <c r="Q668" s="204">
        <f t="shared" si="324"/>
        <v>0</v>
      </c>
      <c r="R668" s="204">
        <f t="shared" si="324"/>
        <v>0</v>
      </c>
      <c r="S668" s="204">
        <f t="shared" si="324"/>
        <v>0</v>
      </c>
      <c r="T668" s="204">
        <f t="shared" si="324"/>
        <v>0</v>
      </c>
      <c r="U668" s="204">
        <f t="shared" si="324"/>
        <v>0</v>
      </c>
      <c r="V668" s="204">
        <f t="shared" si="324"/>
        <v>0</v>
      </c>
      <c r="W668" s="204">
        <f t="shared" si="324"/>
        <v>0</v>
      </c>
      <c r="X668" s="204">
        <f t="shared" si="324"/>
        <v>0</v>
      </c>
      <c r="Y668" s="204">
        <f t="shared" si="324"/>
        <v>0</v>
      </c>
      <c r="Z668" s="204">
        <f t="shared" si="324"/>
        <v>0</v>
      </c>
      <c r="AA668" s="204">
        <f t="shared" si="324"/>
        <v>0</v>
      </c>
      <c r="AB668" s="204">
        <f t="shared" si="324"/>
        <v>0</v>
      </c>
      <c r="AC668" s="204">
        <f t="shared" si="324"/>
        <v>0</v>
      </c>
      <c r="AD668" s="204">
        <f t="shared" si="324"/>
        <v>0</v>
      </c>
      <c r="AE668" s="204">
        <f t="shared" si="324"/>
        <v>0</v>
      </c>
      <c r="AF668" s="204">
        <f t="shared" si="324"/>
        <v>0</v>
      </c>
      <c r="AG668" s="204">
        <f t="shared" si="324"/>
        <v>0</v>
      </c>
      <c r="AH668" s="204">
        <f t="shared" si="324"/>
        <v>0</v>
      </c>
      <c r="AI668" s="204">
        <f t="shared" si="324"/>
        <v>0</v>
      </c>
      <c r="AJ668" s="204">
        <f t="shared" si="324"/>
        <v>0</v>
      </c>
      <c r="AK668" s="204">
        <f t="shared" si="324"/>
        <v>0</v>
      </c>
      <c r="AL668" s="204">
        <f t="shared" si="324"/>
        <v>0</v>
      </c>
      <c r="AM668" s="204">
        <f t="shared" si="324"/>
        <v>0</v>
      </c>
      <c r="AN668" s="204">
        <f t="shared" si="324"/>
        <v>0</v>
      </c>
      <c r="AO668" s="204">
        <f t="shared" si="324"/>
        <v>0</v>
      </c>
      <c r="AP668" s="204">
        <f t="shared" si="324"/>
        <v>0</v>
      </c>
    </row>
    <row r="669" spans="1:42" x14ac:dyDescent="0.2">
      <c r="A669" s="21" t="s">
        <v>251</v>
      </c>
      <c r="B669" s="122"/>
      <c r="C669" s="122">
        <f>C667*C668</f>
        <v>0</v>
      </c>
      <c r="D669" s="122">
        <f t="shared" ref="D669:AP669" si="325">D667*D668</f>
        <v>0</v>
      </c>
      <c r="E669" s="122">
        <f t="shared" si="325"/>
        <v>0</v>
      </c>
      <c r="F669" s="122">
        <f t="shared" si="325"/>
        <v>0</v>
      </c>
      <c r="G669" s="122">
        <f t="shared" si="325"/>
        <v>0</v>
      </c>
      <c r="H669" s="122">
        <f t="shared" si="325"/>
        <v>0</v>
      </c>
      <c r="I669" s="122">
        <f t="shared" si="325"/>
        <v>0</v>
      </c>
      <c r="J669" s="122">
        <f t="shared" si="325"/>
        <v>0</v>
      </c>
      <c r="K669" s="122">
        <f t="shared" si="325"/>
        <v>0</v>
      </c>
      <c r="L669" s="122">
        <f t="shared" si="325"/>
        <v>0</v>
      </c>
      <c r="M669" s="122">
        <f t="shared" si="325"/>
        <v>0</v>
      </c>
      <c r="N669" s="122">
        <f t="shared" si="325"/>
        <v>0</v>
      </c>
      <c r="O669" s="122">
        <f t="shared" si="325"/>
        <v>0</v>
      </c>
      <c r="P669" s="122">
        <f t="shared" si="325"/>
        <v>0</v>
      </c>
      <c r="Q669" s="122">
        <f t="shared" si="325"/>
        <v>0</v>
      </c>
      <c r="R669" s="122">
        <f t="shared" si="325"/>
        <v>0</v>
      </c>
      <c r="S669" s="122">
        <f t="shared" si="325"/>
        <v>0</v>
      </c>
      <c r="T669" s="122">
        <f t="shared" si="325"/>
        <v>0</v>
      </c>
      <c r="U669" s="122">
        <f t="shared" si="325"/>
        <v>0</v>
      </c>
      <c r="V669" s="122">
        <f t="shared" si="325"/>
        <v>0</v>
      </c>
      <c r="W669" s="122">
        <f t="shared" si="325"/>
        <v>0</v>
      </c>
      <c r="X669" s="122">
        <f t="shared" si="325"/>
        <v>0</v>
      </c>
      <c r="Y669" s="122">
        <f t="shared" si="325"/>
        <v>0</v>
      </c>
      <c r="Z669" s="122">
        <f t="shared" si="325"/>
        <v>0</v>
      </c>
      <c r="AA669" s="122">
        <f t="shared" si="325"/>
        <v>0</v>
      </c>
      <c r="AB669" s="122">
        <f t="shared" si="325"/>
        <v>0</v>
      </c>
      <c r="AC669" s="122">
        <f t="shared" si="325"/>
        <v>0</v>
      </c>
      <c r="AD669" s="122">
        <f t="shared" si="325"/>
        <v>0</v>
      </c>
      <c r="AE669" s="122">
        <f t="shared" si="325"/>
        <v>0</v>
      </c>
      <c r="AF669" s="122">
        <f t="shared" si="325"/>
        <v>0</v>
      </c>
      <c r="AG669" s="122">
        <f t="shared" si="325"/>
        <v>0</v>
      </c>
      <c r="AH669" s="122">
        <f t="shared" si="325"/>
        <v>0</v>
      </c>
      <c r="AI669" s="122">
        <f t="shared" si="325"/>
        <v>0</v>
      </c>
      <c r="AJ669" s="122">
        <f t="shared" si="325"/>
        <v>0</v>
      </c>
      <c r="AK669" s="122">
        <f t="shared" si="325"/>
        <v>0</v>
      </c>
      <c r="AL669" s="122">
        <f t="shared" si="325"/>
        <v>0</v>
      </c>
      <c r="AM669" s="122">
        <f t="shared" si="325"/>
        <v>0</v>
      </c>
      <c r="AN669" s="122">
        <f t="shared" si="325"/>
        <v>0</v>
      </c>
      <c r="AO669" s="122">
        <f t="shared" si="325"/>
        <v>0</v>
      </c>
      <c r="AP669" s="122">
        <f t="shared" si="325"/>
        <v>0</v>
      </c>
    </row>
    <row r="670" spans="1:42" x14ac:dyDescent="0.2">
      <c r="A670" s="21"/>
      <c r="B670" s="122"/>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c r="AA670" s="122"/>
      <c r="AB670" s="122"/>
      <c r="AC670" s="122"/>
      <c r="AD670" s="122"/>
      <c r="AE670" s="122"/>
      <c r="AF670" s="122"/>
      <c r="AG670" s="122"/>
      <c r="AH670" s="122"/>
      <c r="AI670" s="122"/>
      <c r="AJ670" s="122"/>
      <c r="AK670" s="122"/>
      <c r="AL670" s="122"/>
      <c r="AM670" s="122"/>
      <c r="AN670" s="122"/>
      <c r="AO670" s="122"/>
      <c r="AP670" s="122"/>
    </row>
    <row r="671" spans="1:42" x14ac:dyDescent="0.2">
      <c r="A671" s="18" t="s">
        <v>245</v>
      </c>
      <c r="B671" s="122"/>
      <c r="C671" s="111"/>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c r="AA671" s="111"/>
      <c r="AB671" s="111"/>
      <c r="AC671" s="111"/>
      <c r="AD671" s="111"/>
      <c r="AE671" s="111"/>
      <c r="AF671" s="111"/>
      <c r="AG671" s="111"/>
      <c r="AH671" s="111"/>
      <c r="AI671" s="111"/>
      <c r="AJ671" s="111"/>
      <c r="AK671" s="111"/>
      <c r="AL671" s="111"/>
      <c r="AM671" s="111"/>
      <c r="AN671" s="111"/>
      <c r="AO671" s="111"/>
      <c r="AP671" s="111"/>
    </row>
    <row r="672" spans="1:42" x14ac:dyDescent="0.2">
      <c r="A672" s="21" t="s">
        <v>274</v>
      </c>
      <c r="B672" s="122" t="str">
        <f t="shared" ref="B672:AP672" si="326">IF(DebtServiceCoverageRatio="Calculated","N/A",IF(AND(B$2&lt;=term_tenor,B$2&lt;=analysis_period),IF(B$681=0,0,B$669/B$681),0))</f>
        <v>N/A</v>
      </c>
      <c r="C672" s="122" t="str">
        <f t="shared" si="326"/>
        <v>N/A</v>
      </c>
      <c r="D672" s="122" t="str">
        <f t="shared" si="326"/>
        <v>N/A</v>
      </c>
      <c r="E672" s="122" t="str">
        <f t="shared" si="326"/>
        <v>N/A</v>
      </c>
      <c r="F672" s="122" t="str">
        <f t="shared" si="326"/>
        <v>N/A</v>
      </c>
      <c r="G672" s="122" t="str">
        <f t="shared" si="326"/>
        <v>N/A</v>
      </c>
      <c r="H672" s="122" t="str">
        <f t="shared" si="326"/>
        <v>N/A</v>
      </c>
      <c r="I672" s="122" t="str">
        <f t="shared" si="326"/>
        <v>N/A</v>
      </c>
      <c r="J672" s="122" t="str">
        <f t="shared" si="326"/>
        <v>N/A</v>
      </c>
      <c r="K672" s="122" t="str">
        <f t="shared" si="326"/>
        <v>N/A</v>
      </c>
      <c r="L672" s="122" t="str">
        <f t="shared" si="326"/>
        <v>N/A</v>
      </c>
      <c r="M672" s="122" t="str">
        <f t="shared" si="326"/>
        <v>N/A</v>
      </c>
      <c r="N672" s="122" t="str">
        <f t="shared" si="326"/>
        <v>N/A</v>
      </c>
      <c r="O672" s="122" t="str">
        <f t="shared" si="326"/>
        <v>N/A</v>
      </c>
      <c r="P672" s="122" t="str">
        <f t="shared" si="326"/>
        <v>N/A</v>
      </c>
      <c r="Q672" s="122" t="str">
        <f t="shared" si="326"/>
        <v>N/A</v>
      </c>
      <c r="R672" s="122" t="str">
        <f t="shared" si="326"/>
        <v>N/A</v>
      </c>
      <c r="S672" s="122" t="str">
        <f t="shared" si="326"/>
        <v>N/A</v>
      </c>
      <c r="T672" s="122" t="str">
        <f t="shared" si="326"/>
        <v>N/A</v>
      </c>
      <c r="U672" s="122" t="str">
        <f t="shared" si="326"/>
        <v>N/A</v>
      </c>
      <c r="V672" s="122" t="str">
        <f t="shared" si="326"/>
        <v>N/A</v>
      </c>
      <c r="W672" s="122" t="str">
        <f t="shared" si="326"/>
        <v>N/A</v>
      </c>
      <c r="X672" s="122" t="str">
        <f t="shared" si="326"/>
        <v>N/A</v>
      </c>
      <c r="Y672" s="122" t="str">
        <f t="shared" si="326"/>
        <v>N/A</v>
      </c>
      <c r="Z672" s="122" t="str">
        <f t="shared" si="326"/>
        <v>N/A</v>
      </c>
      <c r="AA672" s="122" t="str">
        <f t="shared" si="326"/>
        <v>N/A</v>
      </c>
      <c r="AB672" s="122" t="str">
        <f t="shared" si="326"/>
        <v>N/A</v>
      </c>
      <c r="AC672" s="122" t="str">
        <f t="shared" si="326"/>
        <v>N/A</v>
      </c>
      <c r="AD672" s="122" t="str">
        <f t="shared" si="326"/>
        <v>N/A</v>
      </c>
      <c r="AE672" s="122" t="str">
        <f t="shared" si="326"/>
        <v>N/A</v>
      </c>
      <c r="AF672" s="122" t="str">
        <f t="shared" si="326"/>
        <v>N/A</v>
      </c>
      <c r="AG672" s="122" t="str">
        <f t="shared" si="326"/>
        <v>N/A</v>
      </c>
      <c r="AH672" s="122" t="str">
        <f t="shared" si="326"/>
        <v>N/A</v>
      </c>
      <c r="AI672" s="122" t="str">
        <f t="shared" si="326"/>
        <v>N/A</v>
      </c>
      <c r="AJ672" s="122" t="str">
        <f t="shared" si="326"/>
        <v>N/A</v>
      </c>
      <c r="AK672" s="122" t="str">
        <f t="shared" si="326"/>
        <v>N/A</v>
      </c>
      <c r="AL672" s="122" t="str">
        <f t="shared" si="326"/>
        <v>N/A</v>
      </c>
      <c r="AM672" s="122" t="str">
        <f t="shared" si="326"/>
        <v>N/A</v>
      </c>
      <c r="AN672" s="122" t="str">
        <f t="shared" si="326"/>
        <v>N/A</v>
      </c>
      <c r="AO672" s="122" t="str">
        <f t="shared" si="326"/>
        <v>N/A</v>
      </c>
      <c r="AP672" s="122" t="str">
        <f t="shared" si="326"/>
        <v>N/A</v>
      </c>
    </row>
    <row r="673" spans="1:42" x14ac:dyDescent="0.2">
      <c r="A673" s="90" t="s">
        <v>410</v>
      </c>
      <c r="B673" s="122" t="str">
        <f t="shared" ref="B673:AP673" si="327">IF(dscr_limit_debt_fraction="Yes",B$669/$B$682,B$672)</f>
        <v>N/A</v>
      </c>
      <c r="C673" s="122" t="str">
        <f t="shared" si="327"/>
        <v>N/A</v>
      </c>
      <c r="D673" s="122" t="str">
        <f t="shared" si="327"/>
        <v>N/A</v>
      </c>
      <c r="E673" s="122" t="str">
        <f t="shared" si="327"/>
        <v>N/A</v>
      </c>
      <c r="F673" s="122" t="str">
        <f t="shared" si="327"/>
        <v>N/A</v>
      </c>
      <c r="G673" s="122" t="str">
        <f t="shared" si="327"/>
        <v>N/A</v>
      </c>
      <c r="H673" s="122" t="str">
        <f t="shared" si="327"/>
        <v>N/A</v>
      </c>
      <c r="I673" s="122" t="str">
        <f t="shared" si="327"/>
        <v>N/A</v>
      </c>
      <c r="J673" s="122" t="str">
        <f t="shared" si="327"/>
        <v>N/A</v>
      </c>
      <c r="K673" s="122" t="str">
        <f t="shared" si="327"/>
        <v>N/A</v>
      </c>
      <c r="L673" s="122" t="str">
        <f t="shared" si="327"/>
        <v>N/A</v>
      </c>
      <c r="M673" s="122" t="str">
        <f t="shared" si="327"/>
        <v>N/A</v>
      </c>
      <c r="N673" s="122" t="str">
        <f t="shared" si="327"/>
        <v>N/A</v>
      </c>
      <c r="O673" s="122" t="str">
        <f t="shared" si="327"/>
        <v>N/A</v>
      </c>
      <c r="P673" s="122" t="str">
        <f t="shared" si="327"/>
        <v>N/A</v>
      </c>
      <c r="Q673" s="122" t="str">
        <f t="shared" si="327"/>
        <v>N/A</v>
      </c>
      <c r="R673" s="122" t="str">
        <f t="shared" si="327"/>
        <v>N/A</v>
      </c>
      <c r="S673" s="122" t="str">
        <f t="shared" si="327"/>
        <v>N/A</v>
      </c>
      <c r="T673" s="122" t="str">
        <f t="shared" si="327"/>
        <v>N/A</v>
      </c>
      <c r="U673" s="122" t="str">
        <f t="shared" si="327"/>
        <v>N/A</v>
      </c>
      <c r="V673" s="122" t="str">
        <f t="shared" si="327"/>
        <v>N/A</v>
      </c>
      <c r="W673" s="122" t="str">
        <f t="shared" si="327"/>
        <v>N/A</v>
      </c>
      <c r="X673" s="122" t="str">
        <f t="shared" si="327"/>
        <v>N/A</v>
      </c>
      <c r="Y673" s="122" t="str">
        <f t="shared" si="327"/>
        <v>N/A</v>
      </c>
      <c r="Z673" s="122" t="str">
        <f t="shared" si="327"/>
        <v>N/A</v>
      </c>
      <c r="AA673" s="122" t="str">
        <f t="shared" si="327"/>
        <v>N/A</v>
      </c>
      <c r="AB673" s="122" t="str">
        <f t="shared" si="327"/>
        <v>N/A</v>
      </c>
      <c r="AC673" s="122" t="str">
        <f t="shared" si="327"/>
        <v>N/A</v>
      </c>
      <c r="AD673" s="122" t="str">
        <f t="shared" si="327"/>
        <v>N/A</v>
      </c>
      <c r="AE673" s="122" t="str">
        <f t="shared" si="327"/>
        <v>N/A</v>
      </c>
      <c r="AF673" s="122" t="str">
        <f t="shared" si="327"/>
        <v>N/A</v>
      </c>
      <c r="AG673" s="122" t="str">
        <f t="shared" si="327"/>
        <v>N/A</v>
      </c>
      <c r="AH673" s="122" t="str">
        <f t="shared" si="327"/>
        <v>N/A</v>
      </c>
      <c r="AI673" s="122" t="str">
        <f t="shared" si="327"/>
        <v>N/A</v>
      </c>
      <c r="AJ673" s="122" t="str">
        <f t="shared" si="327"/>
        <v>N/A</v>
      </c>
      <c r="AK673" s="122" t="str">
        <f t="shared" si="327"/>
        <v>N/A</v>
      </c>
      <c r="AL673" s="122" t="str">
        <f t="shared" si="327"/>
        <v>N/A</v>
      </c>
      <c r="AM673" s="122" t="str">
        <f t="shared" si="327"/>
        <v>N/A</v>
      </c>
      <c r="AN673" s="122" t="str">
        <f t="shared" si="327"/>
        <v>N/A</v>
      </c>
      <c r="AO673" s="122" t="str">
        <f t="shared" si="327"/>
        <v>N/A</v>
      </c>
      <c r="AP673" s="122" t="str">
        <f t="shared" si="327"/>
        <v>N/A</v>
      </c>
    </row>
    <row r="674" spans="1:42" x14ac:dyDescent="0.2">
      <c r="A674" s="89" t="s">
        <v>218</v>
      </c>
      <c r="B674" s="183">
        <f>IF(MortgageSizeOfDebt="N/A",IF(dscr_limit_debt_fraction="Yes",SUM(B673:AP673),SUM(B672:AP672)),MortgageSizeOfDebt)</f>
        <v>68677088</v>
      </c>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c r="AA674" s="122"/>
      <c r="AB674" s="122"/>
      <c r="AC674" s="122"/>
      <c r="AD674" s="122"/>
      <c r="AE674" s="122"/>
      <c r="AF674" s="122"/>
      <c r="AG674" s="122"/>
      <c r="AH674" s="122"/>
      <c r="AI674" s="122"/>
      <c r="AJ674" s="122"/>
      <c r="AK674" s="122"/>
      <c r="AL674" s="122"/>
      <c r="AM674" s="122"/>
      <c r="AN674" s="122"/>
      <c r="AO674" s="122"/>
      <c r="AP674" s="122"/>
    </row>
    <row r="675" spans="1:42" x14ac:dyDescent="0.2">
      <c r="A675" s="21"/>
      <c r="B675" s="122"/>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c r="AA675" s="122"/>
      <c r="AB675" s="122"/>
      <c r="AC675" s="122"/>
      <c r="AD675" s="122"/>
      <c r="AE675" s="122"/>
      <c r="AF675" s="122"/>
      <c r="AG675" s="122"/>
      <c r="AH675" s="122"/>
      <c r="AI675" s="122"/>
      <c r="AJ675" s="122"/>
      <c r="AK675" s="122"/>
      <c r="AL675" s="122"/>
      <c r="AM675" s="122"/>
      <c r="AN675" s="122"/>
      <c r="AO675" s="122"/>
      <c r="AP675" s="122"/>
    </row>
    <row r="676" spans="1:42" x14ac:dyDescent="0.2">
      <c r="A676" s="18" t="s">
        <v>275</v>
      </c>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c r="AA676" s="122"/>
      <c r="AB676" s="122"/>
      <c r="AC676" s="122"/>
      <c r="AD676" s="122"/>
      <c r="AE676" s="122"/>
      <c r="AF676" s="122"/>
      <c r="AG676" s="122"/>
      <c r="AH676" s="122"/>
      <c r="AI676" s="122"/>
      <c r="AJ676" s="122"/>
      <c r="AK676" s="122"/>
      <c r="AL676" s="122"/>
      <c r="AM676" s="122"/>
      <c r="AN676" s="122"/>
      <c r="AO676" s="122"/>
      <c r="AP676" s="122"/>
    </row>
    <row r="677" spans="1:42" x14ac:dyDescent="0.2">
      <c r="A677" s="21" t="s">
        <v>276</v>
      </c>
      <c r="B677" s="122"/>
      <c r="C677" s="122">
        <f t="shared" ref="C677:AP677" si="328">IF(C$2&gt;term_tenor,0,IF(DebtPercent&lt;&gt;"Calculated","N/A",IF(C$681=0,0,C$667/C$681)))</f>
        <v>0</v>
      </c>
      <c r="D677" s="122">
        <f t="shared" si="328"/>
        <v>0</v>
      </c>
      <c r="E677" s="122">
        <f t="shared" si="328"/>
        <v>0</v>
      </c>
      <c r="F677" s="122">
        <f t="shared" si="328"/>
        <v>0</v>
      </c>
      <c r="G677" s="122">
        <f t="shared" si="328"/>
        <v>0</v>
      </c>
      <c r="H677" s="122">
        <f t="shared" si="328"/>
        <v>0</v>
      </c>
      <c r="I677" s="122">
        <f t="shared" si="328"/>
        <v>0</v>
      </c>
      <c r="J677" s="122">
        <f t="shared" si="328"/>
        <v>0</v>
      </c>
      <c r="K677" s="122">
        <f t="shared" si="328"/>
        <v>0</v>
      </c>
      <c r="L677" s="122">
        <f t="shared" si="328"/>
        <v>0</v>
      </c>
      <c r="M677" s="122">
        <f t="shared" si="328"/>
        <v>0</v>
      </c>
      <c r="N677" s="122">
        <f t="shared" si="328"/>
        <v>0</v>
      </c>
      <c r="O677" s="122">
        <f t="shared" si="328"/>
        <v>0</v>
      </c>
      <c r="P677" s="122">
        <f t="shared" si="328"/>
        <v>0</v>
      </c>
      <c r="Q677" s="122">
        <f t="shared" si="328"/>
        <v>0</v>
      </c>
      <c r="R677" s="122">
        <f t="shared" si="328"/>
        <v>0</v>
      </c>
      <c r="S677" s="122">
        <f t="shared" si="328"/>
        <v>0</v>
      </c>
      <c r="T677" s="122">
        <f t="shared" si="328"/>
        <v>0</v>
      </c>
      <c r="U677" s="122">
        <f t="shared" si="328"/>
        <v>0</v>
      </c>
      <c r="V677" s="122">
        <f t="shared" si="328"/>
        <v>0</v>
      </c>
      <c r="W677" s="122">
        <f t="shared" si="328"/>
        <v>0</v>
      </c>
      <c r="X677" s="122">
        <f t="shared" si="328"/>
        <v>0</v>
      </c>
      <c r="Y677" s="122">
        <f t="shared" si="328"/>
        <v>0</v>
      </c>
      <c r="Z677" s="122">
        <f t="shared" si="328"/>
        <v>0</v>
      </c>
      <c r="AA677" s="122">
        <f t="shared" si="328"/>
        <v>0</v>
      </c>
      <c r="AB677" s="122">
        <f t="shared" si="328"/>
        <v>0</v>
      </c>
      <c r="AC677" s="122">
        <f t="shared" si="328"/>
        <v>0</v>
      </c>
      <c r="AD677" s="122">
        <f t="shared" si="328"/>
        <v>0</v>
      </c>
      <c r="AE677" s="122">
        <f t="shared" si="328"/>
        <v>0</v>
      </c>
      <c r="AF677" s="122">
        <f t="shared" si="328"/>
        <v>0</v>
      </c>
      <c r="AG677" s="122">
        <f t="shared" si="328"/>
        <v>0</v>
      </c>
      <c r="AH677" s="122">
        <f t="shared" si="328"/>
        <v>0</v>
      </c>
      <c r="AI677" s="122">
        <f t="shared" si="328"/>
        <v>0</v>
      </c>
      <c r="AJ677" s="122">
        <f t="shared" si="328"/>
        <v>0</v>
      </c>
      <c r="AK677" s="122">
        <f t="shared" si="328"/>
        <v>0</v>
      </c>
      <c r="AL677" s="122">
        <f t="shared" si="328"/>
        <v>0</v>
      </c>
      <c r="AM677" s="122">
        <f t="shared" si="328"/>
        <v>0</v>
      </c>
      <c r="AN677" s="122">
        <f t="shared" si="328"/>
        <v>0</v>
      </c>
      <c r="AO677" s="122">
        <f t="shared" si="328"/>
        <v>0</v>
      </c>
      <c r="AP677" s="122">
        <f t="shared" si="328"/>
        <v>0</v>
      </c>
    </row>
    <row r="678" spans="1:42" x14ac:dyDescent="0.2">
      <c r="A678" s="21" t="s">
        <v>277</v>
      </c>
      <c r="B678" s="122"/>
      <c r="C678" s="122">
        <f t="shared" ref="C678:AP678" si="329">IF(C$2&gt;term_tenor,0,IF(DebtPayment="Fixed principal","N/A",IF(DebtPercent="Calculated","N/A",IF(C$2&lt;loan_moratorium,C$660,IF(AND(C$2&lt;=term_tenor,C$2&lt;=analysis_period),-PMT(term_int_rate/100,term_tenor-loan_moratorium,$B$674),0)))))</f>
        <v>0</v>
      </c>
      <c r="D678" s="122">
        <f t="shared" si="329"/>
        <v>0</v>
      </c>
      <c r="E678" s="122">
        <f t="shared" si="329"/>
        <v>0</v>
      </c>
      <c r="F678" s="122">
        <f t="shared" si="329"/>
        <v>0</v>
      </c>
      <c r="G678" s="122">
        <f t="shared" si="329"/>
        <v>0</v>
      </c>
      <c r="H678" s="122">
        <f t="shared" si="329"/>
        <v>0</v>
      </c>
      <c r="I678" s="122">
        <f t="shared" si="329"/>
        <v>0</v>
      </c>
      <c r="J678" s="122">
        <f t="shared" si="329"/>
        <v>0</v>
      </c>
      <c r="K678" s="122">
        <f t="shared" si="329"/>
        <v>0</v>
      </c>
      <c r="L678" s="122">
        <f t="shared" si="329"/>
        <v>0</v>
      </c>
      <c r="M678" s="122">
        <f t="shared" si="329"/>
        <v>0</v>
      </c>
      <c r="N678" s="122">
        <f t="shared" si="329"/>
        <v>0</v>
      </c>
      <c r="O678" s="122">
        <f t="shared" si="329"/>
        <v>0</v>
      </c>
      <c r="P678" s="122">
        <f t="shared" si="329"/>
        <v>0</v>
      </c>
      <c r="Q678" s="122">
        <f t="shared" si="329"/>
        <v>0</v>
      </c>
      <c r="R678" s="122">
        <f t="shared" si="329"/>
        <v>0</v>
      </c>
      <c r="S678" s="122">
        <f t="shared" si="329"/>
        <v>0</v>
      </c>
      <c r="T678" s="122">
        <f t="shared" si="329"/>
        <v>0</v>
      </c>
      <c r="U678" s="122">
        <f t="shared" si="329"/>
        <v>0</v>
      </c>
      <c r="V678" s="122">
        <f t="shared" si="329"/>
        <v>0</v>
      </c>
      <c r="W678" s="122">
        <f t="shared" si="329"/>
        <v>0</v>
      </c>
      <c r="X678" s="122">
        <f t="shared" si="329"/>
        <v>0</v>
      </c>
      <c r="Y678" s="122">
        <f t="shared" si="329"/>
        <v>0</v>
      </c>
      <c r="Z678" s="122">
        <f t="shared" si="329"/>
        <v>0</v>
      </c>
      <c r="AA678" s="122">
        <f t="shared" si="329"/>
        <v>0</v>
      </c>
      <c r="AB678" s="122">
        <f t="shared" si="329"/>
        <v>0</v>
      </c>
      <c r="AC678" s="122">
        <f t="shared" si="329"/>
        <v>0</v>
      </c>
      <c r="AD678" s="122">
        <f t="shared" si="329"/>
        <v>0</v>
      </c>
      <c r="AE678" s="122">
        <f t="shared" si="329"/>
        <v>0</v>
      </c>
      <c r="AF678" s="122">
        <f t="shared" si="329"/>
        <v>0</v>
      </c>
      <c r="AG678" s="122">
        <f t="shared" si="329"/>
        <v>0</v>
      </c>
      <c r="AH678" s="122">
        <f t="shared" si="329"/>
        <v>0</v>
      </c>
      <c r="AI678" s="122">
        <f t="shared" si="329"/>
        <v>0</v>
      </c>
      <c r="AJ678" s="122">
        <f t="shared" si="329"/>
        <v>0</v>
      </c>
      <c r="AK678" s="122">
        <f t="shared" si="329"/>
        <v>0</v>
      </c>
      <c r="AL678" s="122">
        <f t="shared" si="329"/>
        <v>0</v>
      </c>
      <c r="AM678" s="122">
        <f t="shared" si="329"/>
        <v>0</v>
      </c>
      <c r="AN678" s="122">
        <f t="shared" si="329"/>
        <v>0</v>
      </c>
      <c r="AO678" s="122">
        <f t="shared" si="329"/>
        <v>0</v>
      </c>
      <c r="AP678" s="122">
        <f t="shared" si="329"/>
        <v>0</v>
      </c>
    </row>
    <row r="679" spans="1:42" x14ac:dyDescent="0.2">
      <c r="A679" s="21" t="s">
        <v>278</v>
      </c>
      <c r="B679" s="122"/>
      <c r="C679" s="122">
        <f t="shared" ref="C679:AP679" si="330">IF(C$2&gt;term_tenor,0,IF(DebtPayment="Equal Payments","N/A",IF(DebtPercent="Calculated","N/A",IF(C$2&lt;=loan_moratorium,0,$B$674/(term_tenor-loan_moratorium)))))</f>
        <v>0</v>
      </c>
      <c r="D679" s="122">
        <f t="shared" si="330"/>
        <v>0</v>
      </c>
      <c r="E679" s="122">
        <f t="shared" si="330"/>
        <v>0</v>
      </c>
      <c r="F679" s="122">
        <f t="shared" si="330"/>
        <v>0</v>
      </c>
      <c r="G679" s="122">
        <f t="shared" si="330"/>
        <v>0</v>
      </c>
      <c r="H679" s="122">
        <f t="shared" si="330"/>
        <v>0</v>
      </c>
      <c r="I679" s="122">
        <f t="shared" si="330"/>
        <v>0</v>
      </c>
      <c r="J679" s="122">
        <f t="shared" si="330"/>
        <v>0</v>
      </c>
      <c r="K679" s="122">
        <f t="shared" si="330"/>
        <v>0</v>
      </c>
      <c r="L679" s="122">
        <f t="shared" si="330"/>
        <v>0</v>
      </c>
      <c r="M679" s="122">
        <f t="shared" si="330"/>
        <v>0</v>
      </c>
      <c r="N679" s="122">
        <f t="shared" si="330"/>
        <v>0</v>
      </c>
      <c r="O679" s="122">
        <f t="shared" si="330"/>
        <v>0</v>
      </c>
      <c r="P679" s="122">
        <f t="shared" si="330"/>
        <v>0</v>
      </c>
      <c r="Q679" s="122">
        <f t="shared" si="330"/>
        <v>0</v>
      </c>
      <c r="R679" s="122">
        <f t="shared" si="330"/>
        <v>0</v>
      </c>
      <c r="S679" s="122">
        <f t="shared" si="330"/>
        <v>0</v>
      </c>
      <c r="T679" s="122">
        <f t="shared" si="330"/>
        <v>0</v>
      </c>
      <c r="U679" s="122">
        <f t="shared" si="330"/>
        <v>0</v>
      </c>
      <c r="V679" s="122">
        <f t="shared" si="330"/>
        <v>0</v>
      </c>
      <c r="W679" s="122">
        <f t="shared" si="330"/>
        <v>0</v>
      </c>
      <c r="X679" s="122">
        <f t="shared" si="330"/>
        <v>0</v>
      </c>
      <c r="Y679" s="122">
        <f t="shared" si="330"/>
        <v>0</v>
      </c>
      <c r="Z679" s="122">
        <f t="shared" si="330"/>
        <v>0</v>
      </c>
      <c r="AA679" s="122">
        <f t="shared" si="330"/>
        <v>0</v>
      </c>
      <c r="AB679" s="122">
        <f t="shared" si="330"/>
        <v>0</v>
      </c>
      <c r="AC679" s="122">
        <f t="shared" si="330"/>
        <v>0</v>
      </c>
      <c r="AD679" s="122">
        <f t="shared" si="330"/>
        <v>0</v>
      </c>
      <c r="AE679" s="122">
        <f t="shared" si="330"/>
        <v>0</v>
      </c>
      <c r="AF679" s="122">
        <f t="shared" si="330"/>
        <v>0</v>
      </c>
      <c r="AG679" s="122">
        <f t="shared" si="330"/>
        <v>0</v>
      </c>
      <c r="AH679" s="122">
        <f t="shared" si="330"/>
        <v>0</v>
      </c>
      <c r="AI679" s="122">
        <f t="shared" si="330"/>
        <v>0</v>
      </c>
      <c r="AJ679" s="122">
        <f t="shared" si="330"/>
        <v>0</v>
      </c>
      <c r="AK679" s="122">
        <f t="shared" si="330"/>
        <v>0</v>
      </c>
      <c r="AL679" s="122">
        <f t="shared" si="330"/>
        <v>0</v>
      </c>
      <c r="AM679" s="122">
        <f t="shared" si="330"/>
        <v>0</v>
      </c>
      <c r="AN679" s="122">
        <f t="shared" si="330"/>
        <v>0</v>
      </c>
      <c r="AO679" s="122">
        <f t="shared" si="330"/>
        <v>0</v>
      </c>
      <c r="AP679" s="122">
        <f t="shared" si="330"/>
        <v>0</v>
      </c>
    </row>
    <row r="680" spans="1:42" x14ac:dyDescent="0.2">
      <c r="A680" s="21"/>
      <c r="B680" s="122"/>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c r="AA680" s="122"/>
      <c r="AB680" s="122"/>
      <c r="AC680" s="122"/>
      <c r="AD680" s="122"/>
      <c r="AE680" s="122"/>
      <c r="AF680" s="122"/>
      <c r="AG680" s="122"/>
      <c r="AH680" s="122"/>
      <c r="AI680" s="122"/>
      <c r="AJ680" s="122"/>
      <c r="AK680" s="122"/>
      <c r="AL680" s="122"/>
      <c r="AM680" s="122"/>
      <c r="AN680" s="122"/>
      <c r="AO680" s="122"/>
      <c r="AP680" s="122"/>
    </row>
    <row r="681" spans="1:42" x14ac:dyDescent="0.2">
      <c r="A681" s="18" t="s">
        <v>243</v>
      </c>
      <c r="B681" s="109">
        <f>MIN(C681:AP681)</f>
        <v>0</v>
      </c>
      <c r="C681" s="111" t="str">
        <f t="shared" ref="C681:AP681" si="331">IF(DebtServiceCoverageRatio="Calculated",IF(AND(C$2&lt;=term_tenor,C$2&lt;=analysis_period),C$667/C$659,"N/A"),IF(AND(C$2&lt;=term_tenor,C$2&lt;=analysis_period),DebtServiceCoverageRatio,"N/A"))</f>
        <v>N/A</v>
      </c>
      <c r="D681" s="111" t="str">
        <f t="shared" si="331"/>
        <v>N/A</v>
      </c>
      <c r="E681" s="111" t="str">
        <f t="shared" si="331"/>
        <v>N/A</v>
      </c>
      <c r="F681" s="111" t="str">
        <f t="shared" si="331"/>
        <v>N/A</v>
      </c>
      <c r="G681" s="111" t="str">
        <f t="shared" si="331"/>
        <v>N/A</v>
      </c>
      <c r="H681" s="111" t="str">
        <f t="shared" si="331"/>
        <v>N/A</v>
      </c>
      <c r="I681" s="111" t="str">
        <f t="shared" si="331"/>
        <v>N/A</v>
      </c>
      <c r="J681" s="111" t="str">
        <f t="shared" si="331"/>
        <v>N/A</v>
      </c>
      <c r="K681" s="111" t="str">
        <f t="shared" si="331"/>
        <v>N/A</v>
      </c>
      <c r="L681" s="111" t="str">
        <f t="shared" si="331"/>
        <v>N/A</v>
      </c>
      <c r="M681" s="111" t="str">
        <f t="shared" si="331"/>
        <v>N/A</v>
      </c>
      <c r="N681" s="111" t="str">
        <f t="shared" si="331"/>
        <v>N/A</v>
      </c>
      <c r="O681" s="111" t="str">
        <f t="shared" si="331"/>
        <v>N/A</v>
      </c>
      <c r="P681" s="111" t="str">
        <f t="shared" si="331"/>
        <v>N/A</v>
      </c>
      <c r="Q681" s="111" t="str">
        <f t="shared" si="331"/>
        <v>N/A</v>
      </c>
      <c r="R681" s="111" t="str">
        <f t="shared" si="331"/>
        <v>N/A</v>
      </c>
      <c r="S681" s="111" t="str">
        <f t="shared" si="331"/>
        <v>N/A</v>
      </c>
      <c r="T681" s="111" t="str">
        <f t="shared" si="331"/>
        <v>N/A</v>
      </c>
      <c r="U681" s="111" t="str">
        <f t="shared" si="331"/>
        <v>N/A</v>
      </c>
      <c r="V681" s="111" t="str">
        <f t="shared" si="331"/>
        <v>N/A</v>
      </c>
      <c r="W681" s="111" t="str">
        <f t="shared" si="331"/>
        <v>N/A</v>
      </c>
      <c r="X681" s="111" t="str">
        <f t="shared" si="331"/>
        <v>N/A</v>
      </c>
      <c r="Y681" s="111" t="str">
        <f t="shared" si="331"/>
        <v>N/A</v>
      </c>
      <c r="Z681" s="111" t="str">
        <f t="shared" si="331"/>
        <v>N/A</v>
      </c>
      <c r="AA681" s="111" t="str">
        <f t="shared" si="331"/>
        <v>N/A</v>
      </c>
      <c r="AB681" s="111" t="str">
        <f t="shared" si="331"/>
        <v>N/A</v>
      </c>
      <c r="AC681" s="111" t="str">
        <f t="shared" si="331"/>
        <v>N/A</v>
      </c>
      <c r="AD681" s="111" t="str">
        <f t="shared" si="331"/>
        <v>N/A</v>
      </c>
      <c r="AE681" s="111" t="str">
        <f t="shared" si="331"/>
        <v>N/A</v>
      </c>
      <c r="AF681" s="111" t="str">
        <f t="shared" si="331"/>
        <v>N/A</v>
      </c>
      <c r="AG681" s="111" t="str">
        <f t="shared" si="331"/>
        <v>N/A</v>
      </c>
      <c r="AH681" s="111" t="str">
        <f t="shared" si="331"/>
        <v>N/A</v>
      </c>
      <c r="AI681" s="111" t="str">
        <f t="shared" si="331"/>
        <v>N/A</v>
      </c>
      <c r="AJ681" s="111" t="str">
        <f t="shared" si="331"/>
        <v>N/A</v>
      </c>
      <c r="AK681" s="111" t="str">
        <f t="shared" si="331"/>
        <v>N/A</v>
      </c>
      <c r="AL681" s="111" t="str">
        <f t="shared" si="331"/>
        <v>N/A</v>
      </c>
      <c r="AM681" s="111" t="str">
        <f t="shared" si="331"/>
        <v>N/A</v>
      </c>
      <c r="AN681" s="111" t="str">
        <f t="shared" si="331"/>
        <v>N/A</v>
      </c>
      <c r="AO681" s="111" t="str">
        <f t="shared" si="331"/>
        <v>N/A</v>
      </c>
      <c r="AP681" s="111" t="str">
        <f t="shared" si="331"/>
        <v>N/A</v>
      </c>
    </row>
    <row r="682" spans="1:42" x14ac:dyDescent="0.2">
      <c r="A682" s="89" t="s">
        <v>410</v>
      </c>
      <c r="B682" s="109">
        <f>IF(dscr_limit_debt_fraction="Yes",SUM(B672:AP672)/(-$B$109*dscr_maximum_debt_fraction/100)*DebtServiceCoverageRatio,B681)</f>
        <v>0</v>
      </c>
      <c r="C682" s="111" t="str">
        <f t="shared" ref="C682:AP682" si="332">IF(dscr_limit_debt_fraction="Yes",$B$682,C$681)</f>
        <v>N/A</v>
      </c>
      <c r="D682" s="111" t="str">
        <f t="shared" si="332"/>
        <v>N/A</v>
      </c>
      <c r="E682" s="111" t="str">
        <f t="shared" si="332"/>
        <v>N/A</v>
      </c>
      <c r="F682" s="111" t="str">
        <f t="shared" si="332"/>
        <v>N/A</v>
      </c>
      <c r="G682" s="111" t="str">
        <f t="shared" si="332"/>
        <v>N/A</v>
      </c>
      <c r="H682" s="111" t="str">
        <f t="shared" si="332"/>
        <v>N/A</v>
      </c>
      <c r="I682" s="111" t="str">
        <f t="shared" si="332"/>
        <v>N/A</v>
      </c>
      <c r="J682" s="111" t="str">
        <f t="shared" si="332"/>
        <v>N/A</v>
      </c>
      <c r="K682" s="111" t="str">
        <f t="shared" si="332"/>
        <v>N/A</v>
      </c>
      <c r="L682" s="111" t="str">
        <f t="shared" si="332"/>
        <v>N/A</v>
      </c>
      <c r="M682" s="111" t="str">
        <f t="shared" si="332"/>
        <v>N/A</v>
      </c>
      <c r="N682" s="111" t="str">
        <f t="shared" si="332"/>
        <v>N/A</v>
      </c>
      <c r="O682" s="111" t="str">
        <f t="shared" si="332"/>
        <v>N/A</v>
      </c>
      <c r="P682" s="111" t="str">
        <f t="shared" si="332"/>
        <v>N/A</v>
      </c>
      <c r="Q682" s="111" t="str">
        <f t="shared" si="332"/>
        <v>N/A</v>
      </c>
      <c r="R682" s="111" t="str">
        <f t="shared" si="332"/>
        <v>N/A</v>
      </c>
      <c r="S682" s="111" t="str">
        <f t="shared" si="332"/>
        <v>N/A</v>
      </c>
      <c r="T682" s="111" t="str">
        <f t="shared" si="332"/>
        <v>N/A</v>
      </c>
      <c r="U682" s="111" t="str">
        <f t="shared" si="332"/>
        <v>N/A</v>
      </c>
      <c r="V682" s="111" t="str">
        <f t="shared" si="332"/>
        <v>N/A</v>
      </c>
      <c r="W682" s="111" t="str">
        <f t="shared" si="332"/>
        <v>N/A</v>
      </c>
      <c r="X682" s="111" t="str">
        <f t="shared" si="332"/>
        <v>N/A</v>
      </c>
      <c r="Y682" s="111" t="str">
        <f t="shared" si="332"/>
        <v>N/A</v>
      </c>
      <c r="Z682" s="111" t="str">
        <f t="shared" si="332"/>
        <v>N/A</v>
      </c>
      <c r="AA682" s="111" t="str">
        <f t="shared" si="332"/>
        <v>N/A</v>
      </c>
      <c r="AB682" s="111" t="str">
        <f t="shared" si="332"/>
        <v>N/A</v>
      </c>
      <c r="AC682" s="111" t="str">
        <f t="shared" si="332"/>
        <v>N/A</v>
      </c>
      <c r="AD682" s="111" t="str">
        <f t="shared" si="332"/>
        <v>N/A</v>
      </c>
      <c r="AE682" s="111" t="str">
        <f t="shared" si="332"/>
        <v>N/A</v>
      </c>
      <c r="AF682" s="111" t="str">
        <f t="shared" si="332"/>
        <v>N/A</v>
      </c>
      <c r="AG682" s="111" t="str">
        <f t="shared" si="332"/>
        <v>N/A</v>
      </c>
      <c r="AH682" s="111" t="str">
        <f t="shared" si="332"/>
        <v>N/A</v>
      </c>
      <c r="AI682" s="111" t="str">
        <f t="shared" si="332"/>
        <v>N/A</v>
      </c>
      <c r="AJ682" s="111" t="str">
        <f t="shared" si="332"/>
        <v>N/A</v>
      </c>
      <c r="AK682" s="111" t="str">
        <f t="shared" si="332"/>
        <v>N/A</v>
      </c>
      <c r="AL682" s="111" t="str">
        <f t="shared" si="332"/>
        <v>N/A</v>
      </c>
      <c r="AM682" s="111" t="str">
        <f t="shared" si="332"/>
        <v>N/A</v>
      </c>
      <c r="AN682" s="111" t="str">
        <f t="shared" si="332"/>
        <v>N/A</v>
      </c>
      <c r="AO682" s="111" t="str">
        <f t="shared" si="332"/>
        <v>N/A</v>
      </c>
      <c r="AP682" s="111" t="str">
        <f t="shared" si="332"/>
        <v>N/A</v>
      </c>
    </row>
    <row r="683" spans="1:42" x14ac:dyDescent="0.2">
      <c r="A683" s="22"/>
      <c r="B683" s="186"/>
    </row>
    <row r="684" spans="1:42" x14ac:dyDescent="0.2">
      <c r="A684" s="83" t="s">
        <v>73</v>
      </c>
      <c r="B684" s="219"/>
      <c r="C684" s="219"/>
      <c r="D684" s="219"/>
      <c r="E684" s="219"/>
      <c r="F684" s="219"/>
      <c r="G684" s="219"/>
      <c r="H684" s="219"/>
      <c r="I684" s="219"/>
      <c r="J684" s="219"/>
      <c r="K684" s="219"/>
      <c r="L684" s="219"/>
      <c r="M684" s="219"/>
      <c r="N684" s="219"/>
      <c r="O684" s="219"/>
      <c r="P684" s="219"/>
      <c r="Q684" s="219"/>
      <c r="R684" s="219"/>
      <c r="S684" s="219"/>
      <c r="T684" s="219"/>
      <c r="U684" s="219"/>
      <c r="V684" s="219"/>
      <c r="W684" s="219"/>
      <c r="X684" s="219"/>
      <c r="Y684" s="219"/>
      <c r="Z684" s="219"/>
      <c r="AA684" s="219"/>
      <c r="AB684" s="219"/>
      <c r="AC684" s="219"/>
      <c r="AD684" s="219"/>
      <c r="AE684" s="219"/>
      <c r="AF684" s="219"/>
      <c r="AG684" s="219"/>
      <c r="AH684" s="219"/>
      <c r="AI684" s="219"/>
      <c r="AJ684" s="219"/>
      <c r="AK684" s="219"/>
      <c r="AL684" s="219"/>
      <c r="AM684" s="219"/>
      <c r="AN684" s="219"/>
      <c r="AO684" s="219"/>
      <c r="AP684" s="219"/>
    </row>
    <row r="685" spans="1:42" x14ac:dyDescent="0.2">
      <c r="A685" s="20" t="s">
        <v>280</v>
      </c>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c r="AP685" s="15"/>
    </row>
    <row r="686" spans="1:42" x14ac:dyDescent="0.2">
      <c r="A686" s="4" t="s">
        <v>281</v>
      </c>
      <c r="B686" s="161">
        <v>0</v>
      </c>
      <c r="C686" s="161">
        <f>B689</f>
        <v>2712520</v>
      </c>
      <c r="D686" s="161">
        <f t="shared" ref="D686:AP686" si="333">C689</f>
        <v>2712520</v>
      </c>
      <c r="E686" s="161">
        <f t="shared" si="333"/>
        <v>2712520</v>
      </c>
      <c r="F686" s="161">
        <f t="shared" si="333"/>
        <v>2712520</v>
      </c>
      <c r="G686" s="161">
        <f t="shared" si="333"/>
        <v>2712520</v>
      </c>
      <c r="H686" s="161">
        <f t="shared" si="333"/>
        <v>2712520</v>
      </c>
      <c r="I686" s="161">
        <f t="shared" si="333"/>
        <v>2712520</v>
      </c>
      <c r="J686" s="161">
        <f t="shared" si="333"/>
        <v>2712520</v>
      </c>
      <c r="K686" s="161">
        <f t="shared" si="333"/>
        <v>2712520</v>
      </c>
      <c r="L686" s="161">
        <f t="shared" si="333"/>
        <v>2712520</v>
      </c>
      <c r="M686" s="161">
        <f t="shared" si="333"/>
        <v>2712520</v>
      </c>
      <c r="N686" s="161">
        <f t="shared" si="333"/>
        <v>2712520</v>
      </c>
      <c r="O686" s="161">
        <f t="shared" si="333"/>
        <v>2712520</v>
      </c>
      <c r="P686" s="161">
        <f t="shared" si="333"/>
        <v>2712520</v>
      </c>
      <c r="Q686" s="161">
        <f t="shared" si="333"/>
        <v>2712520</v>
      </c>
      <c r="R686" s="161">
        <f t="shared" si="333"/>
        <v>2712520</v>
      </c>
      <c r="S686" s="161">
        <f t="shared" si="333"/>
        <v>2712520</v>
      </c>
      <c r="T686" s="161">
        <f t="shared" si="333"/>
        <v>2712520</v>
      </c>
      <c r="U686" s="161">
        <f t="shared" si="333"/>
        <v>0</v>
      </c>
      <c r="V686" s="161">
        <f t="shared" si="333"/>
        <v>0</v>
      </c>
      <c r="W686" s="161">
        <f t="shared" si="333"/>
        <v>0</v>
      </c>
      <c r="X686" s="161">
        <f t="shared" si="333"/>
        <v>0</v>
      </c>
      <c r="Y686" s="161">
        <f t="shared" si="333"/>
        <v>0</v>
      </c>
      <c r="Z686" s="161">
        <f t="shared" si="333"/>
        <v>0</v>
      </c>
      <c r="AA686" s="161">
        <f t="shared" si="333"/>
        <v>0</v>
      </c>
      <c r="AB686" s="161">
        <f t="shared" si="333"/>
        <v>0</v>
      </c>
      <c r="AC686" s="161">
        <f t="shared" si="333"/>
        <v>0</v>
      </c>
      <c r="AD686" s="161">
        <f t="shared" si="333"/>
        <v>0</v>
      </c>
      <c r="AE686" s="161">
        <f t="shared" si="333"/>
        <v>0</v>
      </c>
      <c r="AF686" s="161">
        <f t="shared" si="333"/>
        <v>0</v>
      </c>
      <c r="AG686" s="161">
        <f t="shared" si="333"/>
        <v>0</v>
      </c>
      <c r="AH686" s="161">
        <f t="shared" si="333"/>
        <v>0</v>
      </c>
      <c r="AI686" s="161">
        <f t="shared" si="333"/>
        <v>0</v>
      </c>
      <c r="AJ686" s="161">
        <f t="shared" si="333"/>
        <v>0</v>
      </c>
      <c r="AK686" s="161">
        <f t="shared" si="333"/>
        <v>0</v>
      </c>
      <c r="AL686" s="161">
        <f t="shared" si="333"/>
        <v>0</v>
      </c>
      <c r="AM686" s="161">
        <f t="shared" si="333"/>
        <v>0</v>
      </c>
      <c r="AN686" s="161">
        <f t="shared" si="333"/>
        <v>0</v>
      </c>
      <c r="AO686" s="161">
        <f t="shared" si="333"/>
        <v>0</v>
      </c>
      <c r="AP686" s="161">
        <f t="shared" si="333"/>
        <v>0</v>
      </c>
    </row>
    <row r="687" spans="1:42" x14ac:dyDescent="0.2">
      <c r="A687" s="4" t="s">
        <v>23</v>
      </c>
      <c r="B687" s="161">
        <f t="array" ref="B687:AP687">Inputs!C232:AQ232</f>
        <v>2712520</v>
      </c>
      <c r="C687" s="161">
        <v>0</v>
      </c>
      <c r="D687" s="161">
        <v>0</v>
      </c>
      <c r="E687" s="161">
        <v>0</v>
      </c>
      <c r="F687" s="161">
        <v>0</v>
      </c>
      <c r="G687" s="161">
        <v>0</v>
      </c>
      <c r="H687" s="161">
        <v>0</v>
      </c>
      <c r="I687" s="161">
        <v>0</v>
      </c>
      <c r="J687" s="161">
        <v>0</v>
      </c>
      <c r="K687" s="161">
        <v>0</v>
      </c>
      <c r="L687" s="161">
        <v>0</v>
      </c>
      <c r="M687" s="161">
        <v>0</v>
      </c>
      <c r="N687" s="161">
        <v>0</v>
      </c>
      <c r="O687" s="161">
        <v>0</v>
      </c>
      <c r="P687" s="161">
        <v>0</v>
      </c>
      <c r="Q687" s="161">
        <v>0</v>
      </c>
      <c r="R687" s="161">
        <v>0</v>
      </c>
      <c r="S687" s="161">
        <v>0</v>
      </c>
      <c r="T687" s="161">
        <v>0</v>
      </c>
      <c r="U687" s="161">
        <v>0</v>
      </c>
      <c r="V687" s="161">
        <v>0</v>
      </c>
      <c r="W687" s="161">
        <v>0</v>
      </c>
      <c r="X687" s="161">
        <v>0</v>
      </c>
      <c r="Y687" s="161">
        <v>0</v>
      </c>
      <c r="Z687" s="161">
        <v>0</v>
      </c>
      <c r="AA687" s="161">
        <v>0</v>
      </c>
      <c r="AB687" s="161">
        <v>0</v>
      </c>
      <c r="AC687" s="161">
        <v>0</v>
      </c>
      <c r="AD687" s="161">
        <v>0</v>
      </c>
      <c r="AE687" s="161">
        <v>0</v>
      </c>
      <c r="AF687" s="161">
        <v>0</v>
      </c>
      <c r="AG687" s="161">
        <v>0</v>
      </c>
      <c r="AH687" s="161">
        <v>0</v>
      </c>
      <c r="AI687" s="161">
        <v>0</v>
      </c>
      <c r="AJ687" s="161">
        <v>0</v>
      </c>
      <c r="AK687" s="161">
        <v>0</v>
      </c>
      <c r="AL687" s="161">
        <v>0</v>
      </c>
      <c r="AM687" s="161">
        <v>0</v>
      </c>
      <c r="AN687" s="161">
        <v>0</v>
      </c>
      <c r="AO687" s="161">
        <v>0</v>
      </c>
      <c r="AP687" s="161">
        <v>0</v>
      </c>
    </row>
    <row r="688" spans="1:42" x14ac:dyDescent="0.2">
      <c r="A688" s="4" t="s">
        <v>282</v>
      </c>
      <c r="B688" s="162">
        <f t="array" ref="B688:AP688">Inputs!C233:AQ233</f>
        <v>0</v>
      </c>
      <c r="C688" s="162">
        <v>0</v>
      </c>
      <c r="D688" s="162">
        <v>0</v>
      </c>
      <c r="E688" s="162">
        <v>0</v>
      </c>
      <c r="F688" s="162">
        <v>0</v>
      </c>
      <c r="G688" s="162">
        <v>0</v>
      </c>
      <c r="H688" s="162">
        <v>0</v>
      </c>
      <c r="I688" s="162">
        <v>0</v>
      </c>
      <c r="J688" s="162">
        <v>0</v>
      </c>
      <c r="K688" s="162">
        <v>0</v>
      </c>
      <c r="L688" s="162">
        <v>0</v>
      </c>
      <c r="M688" s="162">
        <v>0</v>
      </c>
      <c r="N688" s="162">
        <v>0</v>
      </c>
      <c r="O688" s="162">
        <v>0</v>
      </c>
      <c r="P688" s="162">
        <v>0</v>
      </c>
      <c r="Q688" s="162">
        <v>0</v>
      </c>
      <c r="R688" s="162">
        <v>0</v>
      </c>
      <c r="S688" s="162">
        <v>0</v>
      </c>
      <c r="T688" s="162">
        <v>-2712520</v>
      </c>
      <c r="U688" s="162">
        <v>0</v>
      </c>
      <c r="V688" s="162">
        <v>0</v>
      </c>
      <c r="W688" s="162">
        <v>0</v>
      </c>
      <c r="X688" s="162">
        <v>0</v>
      </c>
      <c r="Y688" s="162">
        <v>0</v>
      </c>
      <c r="Z688" s="162">
        <v>0</v>
      </c>
      <c r="AA688" s="162">
        <v>0</v>
      </c>
      <c r="AB688" s="162">
        <v>0</v>
      </c>
      <c r="AC688" s="162">
        <v>0</v>
      </c>
      <c r="AD688" s="162">
        <v>0</v>
      </c>
      <c r="AE688" s="162">
        <v>0</v>
      </c>
      <c r="AF688" s="162">
        <v>0</v>
      </c>
      <c r="AG688" s="162">
        <v>0</v>
      </c>
      <c r="AH688" s="162">
        <v>0</v>
      </c>
      <c r="AI688" s="162">
        <v>0</v>
      </c>
      <c r="AJ688" s="162">
        <v>0</v>
      </c>
      <c r="AK688" s="162">
        <v>0</v>
      </c>
      <c r="AL688" s="162">
        <v>0</v>
      </c>
      <c r="AM688" s="162">
        <v>0</v>
      </c>
      <c r="AN688" s="162">
        <v>0</v>
      </c>
      <c r="AO688" s="162">
        <v>0</v>
      </c>
      <c r="AP688" s="162">
        <v>0</v>
      </c>
    </row>
    <row r="689" spans="1:42" x14ac:dyDescent="0.2">
      <c r="A689" s="4" t="s">
        <v>244</v>
      </c>
      <c r="B689" s="161">
        <f t="array" ref="B689:AP689">Inputs!C234:AQ234</f>
        <v>2712520</v>
      </c>
      <c r="C689" s="161">
        <v>2712520</v>
      </c>
      <c r="D689" s="161">
        <v>2712520</v>
      </c>
      <c r="E689" s="161">
        <v>2712520</v>
      </c>
      <c r="F689" s="161">
        <v>2712520</v>
      </c>
      <c r="G689" s="161">
        <v>2712520</v>
      </c>
      <c r="H689" s="161">
        <v>2712520</v>
      </c>
      <c r="I689" s="161">
        <v>2712520</v>
      </c>
      <c r="J689" s="161">
        <v>2712520</v>
      </c>
      <c r="K689" s="161">
        <v>2712520</v>
      </c>
      <c r="L689" s="161">
        <v>2712520</v>
      </c>
      <c r="M689" s="161">
        <v>2712520</v>
      </c>
      <c r="N689" s="161">
        <v>2712520</v>
      </c>
      <c r="O689" s="161">
        <v>2712520</v>
      </c>
      <c r="P689" s="161">
        <v>2712520</v>
      </c>
      <c r="Q689" s="161">
        <v>2712520</v>
      </c>
      <c r="R689" s="161">
        <v>2712520</v>
      </c>
      <c r="S689" s="161">
        <v>2712520</v>
      </c>
      <c r="T689" s="161">
        <v>0</v>
      </c>
      <c r="U689" s="161">
        <v>0</v>
      </c>
      <c r="V689" s="161">
        <v>0</v>
      </c>
      <c r="W689" s="161">
        <v>0</v>
      </c>
      <c r="X689" s="161">
        <v>0</v>
      </c>
      <c r="Y689" s="161">
        <v>0</v>
      </c>
      <c r="Z689" s="161">
        <v>0</v>
      </c>
      <c r="AA689" s="161">
        <v>0</v>
      </c>
      <c r="AB689" s="161">
        <v>0</v>
      </c>
      <c r="AC689" s="161">
        <v>0</v>
      </c>
      <c r="AD689" s="161">
        <v>0</v>
      </c>
      <c r="AE689" s="161">
        <v>0</v>
      </c>
      <c r="AF689" s="161">
        <v>0</v>
      </c>
      <c r="AG689" s="161">
        <v>0</v>
      </c>
      <c r="AH689" s="161">
        <v>0</v>
      </c>
      <c r="AI689" s="161">
        <v>0</v>
      </c>
      <c r="AJ689" s="161">
        <v>0</v>
      </c>
      <c r="AK689" s="161">
        <v>0</v>
      </c>
      <c r="AL689" s="161">
        <v>0</v>
      </c>
      <c r="AM689" s="161">
        <v>0</v>
      </c>
      <c r="AN689" s="161">
        <v>0</v>
      </c>
      <c r="AO689" s="161">
        <v>0</v>
      </c>
      <c r="AP689" s="161">
        <v>0</v>
      </c>
    </row>
    <row r="690" spans="1:42" x14ac:dyDescent="0.2">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c r="AP690" s="15"/>
    </row>
    <row r="691" spans="1:42" x14ac:dyDescent="0.2">
      <c r="A691" s="20" t="s">
        <v>279</v>
      </c>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c r="AP691" s="15"/>
    </row>
    <row r="692" spans="1:42" x14ac:dyDescent="0.2">
      <c r="A692" s="4" t="s">
        <v>281</v>
      </c>
      <c r="B692" s="161">
        <v>0</v>
      </c>
      <c r="C692" s="161">
        <f>B695</f>
        <v>0</v>
      </c>
      <c r="D692" s="161">
        <f t="shared" ref="D692:AP692" si="334">C695</f>
        <v>0</v>
      </c>
      <c r="E692" s="161">
        <f t="shared" si="334"/>
        <v>0</v>
      </c>
      <c r="F692" s="161">
        <f t="shared" si="334"/>
        <v>0</v>
      </c>
      <c r="G692" s="161">
        <f t="shared" si="334"/>
        <v>0</v>
      </c>
      <c r="H692" s="161">
        <f t="shared" si="334"/>
        <v>0</v>
      </c>
      <c r="I692" s="161">
        <f t="shared" si="334"/>
        <v>0</v>
      </c>
      <c r="J692" s="161">
        <f t="shared" si="334"/>
        <v>0</v>
      </c>
      <c r="K692" s="161">
        <f t="shared" si="334"/>
        <v>0</v>
      </c>
      <c r="L692" s="161">
        <f t="shared" si="334"/>
        <v>0</v>
      </c>
      <c r="M692" s="161">
        <f t="shared" si="334"/>
        <v>0</v>
      </c>
      <c r="N692" s="161">
        <f t="shared" si="334"/>
        <v>0</v>
      </c>
      <c r="O692" s="161">
        <f t="shared" si="334"/>
        <v>0</v>
      </c>
      <c r="P692" s="161">
        <f t="shared" si="334"/>
        <v>0</v>
      </c>
      <c r="Q692" s="161">
        <f t="shared" si="334"/>
        <v>0</v>
      </c>
      <c r="R692" s="161">
        <f t="shared" si="334"/>
        <v>0</v>
      </c>
      <c r="S692" s="161">
        <f t="shared" si="334"/>
        <v>0</v>
      </c>
      <c r="T692" s="161">
        <f t="shared" si="334"/>
        <v>0</v>
      </c>
      <c r="U692" s="161">
        <f t="shared" si="334"/>
        <v>0</v>
      </c>
      <c r="V692" s="161">
        <f t="shared" si="334"/>
        <v>0</v>
      </c>
      <c r="W692" s="161">
        <f t="shared" si="334"/>
        <v>0</v>
      </c>
      <c r="X692" s="161">
        <f t="shared" si="334"/>
        <v>0</v>
      </c>
      <c r="Y692" s="161">
        <f t="shared" si="334"/>
        <v>0</v>
      </c>
      <c r="Z692" s="161">
        <f t="shared" si="334"/>
        <v>0</v>
      </c>
      <c r="AA692" s="161">
        <f t="shared" si="334"/>
        <v>0</v>
      </c>
      <c r="AB692" s="161">
        <f t="shared" si="334"/>
        <v>0</v>
      </c>
      <c r="AC692" s="161">
        <f t="shared" si="334"/>
        <v>0</v>
      </c>
      <c r="AD692" s="161">
        <f t="shared" si="334"/>
        <v>0</v>
      </c>
      <c r="AE692" s="161">
        <f t="shared" si="334"/>
        <v>0</v>
      </c>
      <c r="AF692" s="161">
        <f t="shared" si="334"/>
        <v>0</v>
      </c>
      <c r="AG692" s="161">
        <f t="shared" si="334"/>
        <v>0</v>
      </c>
      <c r="AH692" s="161">
        <f t="shared" si="334"/>
        <v>0</v>
      </c>
      <c r="AI692" s="161">
        <f t="shared" si="334"/>
        <v>0</v>
      </c>
      <c r="AJ692" s="161">
        <f t="shared" si="334"/>
        <v>0</v>
      </c>
      <c r="AK692" s="161">
        <f t="shared" si="334"/>
        <v>0</v>
      </c>
      <c r="AL692" s="161">
        <f t="shared" si="334"/>
        <v>0</v>
      </c>
      <c r="AM692" s="161">
        <f t="shared" si="334"/>
        <v>0</v>
      </c>
      <c r="AN692" s="161">
        <f t="shared" si="334"/>
        <v>0</v>
      </c>
      <c r="AO692" s="161">
        <f t="shared" si="334"/>
        <v>0</v>
      </c>
      <c r="AP692" s="161">
        <f t="shared" si="334"/>
        <v>0</v>
      </c>
    </row>
    <row r="693" spans="1:42" x14ac:dyDescent="0.2">
      <c r="A693" s="4" t="s">
        <v>23</v>
      </c>
      <c r="B693" s="161">
        <f t="shared" ref="B693:AP693" si="335">IF(B$2&lt;analysis_period,B695-B692,0)</f>
        <v>0</v>
      </c>
      <c r="C693" s="161">
        <f t="shared" si="335"/>
        <v>0</v>
      </c>
      <c r="D693" s="161">
        <f t="shared" si="335"/>
        <v>0</v>
      </c>
      <c r="E693" s="161">
        <f t="shared" si="335"/>
        <v>0</v>
      </c>
      <c r="F693" s="161">
        <f t="shared" si="335"/>
        <v>0</v>
      </c>
      <c r="G693" s="161">
        <f t="shared" si="335"/>
        <v>0</v>
      </c>
      <c r="H693" s="161">
        <f t="shared" si="335"/>
        <v>0</v>
      </c>
      <c r="I693" s="161">
        <f t="shared" si="335"/>
        <v>0</v>
      </c>
      <c r="J693" s="161">
        <f t="shared" si="335"/>
        <v>0</v>
      </c>
      <c r="K693" s="161">
        <f t="shared" si="335"/>
        <v>0</v>
      </c>
      <c r="L693" s="161">
        <f t="shared" si="335"/>
        <v>0</v>
      </c>
      <c r="M693" s="161">
        <f t="shared" si="335"/>
        <v>0</v>
      </c>
      <c r="N693" s="161">
        <f t="shared" si="335"/>
        <v>0</v>
      </c>
      <c r="O693" s="161">
        <f t="shared" si="335"/>
        <v>0</v>
      </c>
      <c r="P693" s="161">
        <f t="shared" si="335"/>
        <v>0</v>
      </c>
      <c r="Q693" s="161">
        <f t="shared" si="335"/>
        <v>0</v>
      </c>
      <c r="R693" s="161">
        <f t="shared" si="335"/>
        <v>0</v>
      </c>
      <c r="S693" s="161">
        <f t="shared" si="335"/>
        <v>0</v>
      </c>
      <c r="T693" s="161">
        <f t="shared" si="335"/>
        <v>0</v>
      </c>
      <c r="U693" s="161">
        <f t="shared" si="335"/>
        <v>0</v>
      </c>
      <c r="V693" s="161">
        <f t="shared" si="335"/>
        <v>0</v>
      </c>
      <c r="W693" s="161">
        <f t="shared" si="335"/>
        <v>0</v>
      </c>
      <c r="X693" s="161">
        <f t="shared" si="335"/>
        <v>0</v>
      </c>
      <c r="Y693" s="161">
        <f t="shared" si="335"/>
        <v>0</v>
      </c>
      <c r="Z693" s="161">
        <f t="shared" si="335"/>
        <v>0</v>
      </c>
      <c r="AA693" s="161">
        <f t="shared" si="335"/>
        <v>0</v>
      </c>
      <c r="AB693" s="161">
        <f t="shared" si="335"/>
        <v>0</v>
      </c>
      <c r="AC693" s="161">
        <f t="shared" si="335"/>
        <v>0</v>
      </c>
      <c r="AD693" s="161">
        <f t="shared" si="335"/>
        <v>0</v>
      </c>
      <c r="AE693" s="161">
        <f t="shared" si="335"/>
        <v>0</v>
      </c>
      <c r="AF693" s="161">
        <f t="shared" si="335"/>
        <v>0</v>
      </c>
      <c r="AG693" s="161">
        <f t="shared" si="335"/>
        <v>0</v>
      </c>
      <c r="AH693" s="161">
        <f t="shared" si="335"/>
        <v>0</v>
      </c>
      <c r="AI693" s="161">
        <f t="shared" si="335"/>
        <v>0</v>
      </c>
      <c r="AJ693" s="161">
        <f t="shared" si="335"/>
        <v>0</v>
      </c>
      <c r="AK693" s="161">
        <f t="shared" si="335"/>
        <v>0</v>
      </c>
      <c r="AL693" s="161">
        <f t="shared" si="335"/>
        <v>0</v>
      </c>
      <c r="AM693" s="161">
        <f t="shared" si="335"/>
        <v>0</v>
      </c>
      <c r="AN693" s="161">
        <f t="shared" si="335"/>
        <v>0</v>
      </c>
      <c r="AO693" s="161">
        <f t="shared" si="335"/>
        <v>0</v>
      </c>
      <c r="AP693" s="161">
        <f t="shared" si="335"/>
        <v>0</v>
      </c>
    </row>
    <row r="694" spans="1:42" x14ac:dyDescent="0.2">
      <c r="A694" s="4" t="s">
        <v>282</v>
      </c>
      <c r="B694" s="162">
        <v>0</v>
      </c>
      <c r="C694" s="162">
        <f t="shared" ref="C694:AP694" si="336">IF(C$2=analysis_period,-C692,0)</f>
        <v>0</v>
      </c>
      <c r="D694" s="162">
        <f t="shared" si="336"/>
        <v>0</v>
      </c>
      <c r="E694" s="162">
        <f t="shared" si="336"/>
        <v>0</v>
      </c>
      <c r="F694" s="162">
        <f t="shared" si="336"/>
        <v>0</v>
      </c>
      <c r="G694" s="162">
        <f t="shared" si="336"/>
        <v>0</v>
      </c>
      <c r="H694" s="162">
        <f t="shared" si="336"/>
        <v>0</v>
      </c>
      <c r="I694" s="162">
        <f t="shared" si="336"/>
        <v>0</v>
      </c>
      <c r="J694" s="162">
        <f t="shared" si="336"/>
        <v>0</v>
      </c>
      <c r="K694" s="162">
        <f t="shared" si="336"/>
        <v>0</v>
      </c>
      <c r="L694" s="162">
        <f t="shared" si="336"/>
        <v>0</v>
      </c>
      <c r="M694" s="162">
        <f t="shared" si="336"/>
        <v>0</v>
      </c>
      <c r="N694" s="162">
        <f t="shared" si="336"/>
        <v>0</v>
      </c>
      <c r="O694" s="162">
        <f t="shared" si="336"/>
        <v>0</v>
      </c>
      <c r="P694" s="162">
        <f t="shared" si="336"/>
        <v>0</v>
      </c>
      <c r="Q694" s="162">
        <f t="shared" si="336"/>
        <v>0</v>
      </c>
      <c r="R694" s="162">
        <f t="shared" si="336"/>
        <v>0</v>
      </c>
      <c r="S694" s="162">
        <f t="shared" si="336"/>
        <v>0</v>
      </c>
      <c r="T694" s="162">
        <f t="shared" si="336"/>
        <v>0</v>
      </c>
      <c r="U694" s="162">
        <f t="shared" si="336"/>
        <v>0</v>
      </c>
      <c r="V694" s="162">
        <f t="shared" si="336"/>
        <v>0</v>
      </c>
      <c r="W694" s="162">
        <f t="shared" si="336"/>
        <v>0</v>
      </c>
      <c r="X694" s="162">
        <f t="shared" si="336"/>
        <v>0</v>
      </c>
      <c r="Y694" s="162">
        <f t="shared" si="336"/>
        <v>0</v>
      </c>
      <c r="Z694" s="162">
        <f t="shared" si="336"/>
        <v>0</v>
      </c>
      <c r="AA694" s="162">
        <f t="shared" si="336"/>
        <v>0</v>
      </c>
      <c r="AB694" s="162">
        <f t="shared" si="336"/>
        <v>0</v>
      </c>
      <c r="AC694" s="162">
        <f t="shared" si="336"/>
        <v>0</v>
      </c>
      <c r="AD694" s="162">
        <f t="shared" si="336"/>
        <v>0</v>
      </c>
      <c r="AE694" s="162">
        <f t="shared" si="336"/>
        <v>0</v>
      </c>
      <c r="AF694" s="162">
        <f t="shared" si="336"/>
        <v>0</v>
      </c>
      <c r="AG694" s="162">
        <f t="shared" si="336"/>
        <v>0</v>
      </c>
      <c r="AH694" s="162">
        <f t="shared" si="336"/>
        <v>0</v>
      </c>
      <c r="AI694" s="162">
        <f t="shared" si="336"/>
        <v>0</v>
      </c>
      <c r="AJ694" s="162">
        <f t="shared" si="336"/>
        <v>0</v>
      </c>
      <c r="AK694" s="162">
        <f t="shared" si="336"/>
        <v>0</v>
      </c>
      <c r="AL694" s="162">
        <f t="shared" si="336"/>
        <v>0</v>
      </c>
      <c r="AM694" s="162">
        <f t="shared" si="336"/>
        <v>0</v>
      </c>
      <c r="AN694" s="162">
        <f t="shared" si="336"/>
        <v>0</v>
      </c>
      <c r="AO694" s="162">
        <f t="shared" si="336"/>
        <v>0</v>
      </c>
      <c r="AP694" s="162">
        <f t="shared" si="336"/>
        <v>0</v>
      </c>
    </row>
    <row r="695" spans="1:42" x14ac:dyDescent="0.2">
      <c r="A695" s="4" t="s">
        <v>244</v>
      </c>
      <c r="B695" s="161">
        <f t="shared" ref="B695:AP695" si="337">C$64*(months_working_reserve/12)</f>
        <v>0</v>
      </c>
      <c r="C695" s="161">
        <f t="shared" si="337"/>
        <v>0</v>
      </c>
      <c r="D695" s="161">
        <f t="shared" si="337"/>
        <v>0</v>
      </c>
      <c r="E695" s="161">
        <f t="shared" si="337"/>
        <v>0</v>
      </c>
      <c r="F695" s="161">
        <f t="shared" si="337"/>
        <v>0</v>
      </c>
      <c r="G695" s="161">
        <f t="shared" si="337"/>
        <v>0</v>
      </c>
      <c r="H695" s="161">
        <f t="shared" si="337"/>
        <v>0</v>
      </c>
      <c r="I695" s="161">
        <f t="shared" si="337"/>
        <v>0</v>
      </c>
      <c r="J695" s="161">
        <f t="shared" si="337"/>
        <v>0</v>
      </c>
      <c r="K695" s="161">
        <f t="shared" si="337"/>
        <v>0</v>
      </c>
      <c r="L695" s="161">
        <f t="shared" si="337"/>
        <v>0</v>
      </c>
      <c r="M695" s="161">
        <f t="shared" si="337"/>
        <v>0</v>
      </c>
      <c r="N695" s="161">
        <f t="shared" si="337"/>
        <v>0</v>
      </c>
      <c r="O695" s="161">
        <f t="shared" si="337"/>
        <v>0</v>
      </c>
      <c r="P695" s="161">
        <f t="shared" si="337"/>
        <v>0</v>
      </c>
      <c r="Q695" s="161">
        <f t="shared" si="337"/>
        <v>0</v>
      </c>
      <c r="R695" s="161">
        <f t="shared" si="337"/>
        <v>0</v>
      </c>
      <c r="S695" s="161">
        <f t="shared" si="337"/>
        <v>0</v>
      </c>
      <c r="T695" s="161">
        <f t="shared" si="337"/>
        <v>0</v>
      </c>
      <c r="U695" s="161">
        <f t="shared" si="337"/>
        <v>0</v>
      </c>
      <c r="V695" s="161">
        <f t="shared" si="337"/>
        <v>0</v>
      </c>
      <c r="W695" s="161">
        <f t="shared" si="337"/>
        <v>0</v>
      </c>
      <c r="X695" s="161">
        <f t="shared" si="337"/>
        <v>0</v>
      </c>
      <c r="Y695" s="161">
        <f t="shared" si="337"/>
        <v>0</v>
      </c>
      <c r="Z695" s="161">
        <f t="shared" si="337"/>
        <v>0</v>
      </c>
      <c r="AA695" s="161">
        <f t="shared" si="337"/>
        <v>0</v>
      </c>
      <c r="AB695" s="161">
        <f t="shared" si="337"/>
        <v>0</v>
      </c>
      <c r="AC695" s="161">
        <f t="shared" si="337"/>
        <v>0</v>
      </c>
      <c r="AD695" s="161">
        <f t="shared" si="337"/>
        <v>0</v>
      </c>
      <c r="AE695" s="161">
        <f t="shared" si="337"/>
        <v>0</v>
      </c>
      <c r="AF695" s="161">
        <f t="shared" si="337"/>
        <v>0</v>
      </c>
      <c r="AG695" s="161">
        <f t="shared" si="337"/>
        <v>0</v>
      </c>
      <c r="AH695" s="161">
        <f t="shared" si="337"/>
        <v>0</v>
      </c>
      <c r="AI695" s="161">
        <f t="shared" si="337"/>
        <v>0</v>
      </c>
      <c r="AJ695" s="161">
        <f t="shared" si="337"/>
        <v>0</v>
      </c>
      <c r="AK695" s="161">
        <f t="shared" si="337"/>
        <v>0</v>
      </c>
      <c r="AL695" s="161">
        <f t="shared" si="337"/>
        <v>0</v>
      </c>
      <c r="AM695" s="161">
        <f t="shared" si="337"/>
        <v>0</v>
      </c>
      <c r="AN695" s="161">
        <f t="shared" si="337"/>
        <v>0</v>
      </c>
      <c r="AO695" s="161">
        <f t="shared" si="337"/>
        <v>0</v>
      </c>
      <c r="AP695" s="161">
        <f t="shared" si="337"/>
        <v>0</v>
      </c>
    </row>
    <row r="696" spans="1:42" x14ac:dyDescent="0.2">
      <c r="B696" s="161"/>
      <c r="C696" s="161"/>
      <c r="D696" s="161"/>
      <c r="E696" s="161"/>
      <c r="F696" s="161"/>
      <c r="G696" s="161"/>
      <c r="H696" s="161"/>
      <c r="I696" s="161"/>
      <c r="J696" s="161"/>
      <c r="K696" s="161"/>
      <c r="L696" s="161"/>
      <c r="M696" s="161"/>
      <c r="N696" s="161"/>
      <c r="O696" s="161"/>
      <c r="P696" s="161"/>
      <c r="Q696" s="161"/>
      <c r="R696" s="161"/>
      <c r="S696" s="161"/>
      <c r="T696" s="161"/>
      <c r="U696" s="161"/>
      <c r="V696" s="161"/>
      <c r="W696" s="161"/>
      <c r="X696" s="161"/>
      <c r="Y696" s="161"/>
      <c r="Z696" s="161"/>
      <c r="AA696" s="161"/>
      <c r="AB696" s="161"/>
      <c r="AC696" s="161"/>
      <c r="AD696" s="161"/>
      <c r="AE696" s="161"/>
      <c r="AF696" s="161"/>
      <c r="AG696" s="161"/>
      <c r="AH696" s="161"/>
      <c r="AI696" s="161"/>
      <c r="AJ696" s="161"/>
      <c r="AK696" s="161"/>
      <c r="AL696" s="161"/>
      <c r="AM696" s="161"/>
      <c r="AN696" s="161"/>
      <c r="AO696" s="161"/>
      <c r="AP696" s="161"/>
    </row>
    <row r="697" spans="1:42" x14ac:dyDescent="0.2">
      <c r="A697" s="20" t="s">
        <v>291</v>
      </c>
      <c r="B697" s="161"/>
      <c r="C697" s="161"/>
      <c r="D697" s="161"/>
      <c r="E697" s="161"/>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row>
    <row r="698" spans="1:42" x14ac:dyDescent="0.2">
      <c r="A698" s="4" t="s">
        <v>281</v>
      </c>
      <c r="B698" s="161">
        <v>0</v>
      </c>
      <c r="C698" s="161">
        <f>B701</f>
        <v>0</v>
      </c>
      <c r="D698" s="161">
        <f t="shared" ref="D698" si="338">C701</f>
        <v>0</v>
      </c>
      <c r="E698" s="161">
        <f t="shared" ref="E698" si="339">D701</f>
        <v>0</v>
      </c>
      <c r="F698" s="161">
        <f t="shared" ref="F698" si="340">E701</f>
        <v>0</v>
      </c>
      <c r="G698" s="161">
        <f t="shared" ref="G698" si="341">F701</f>
        <v>0</v>
      </c>
      <c r="H698" s="161">
        <f t="shared" ref="H698" si="342">G701</f>
        <v>0</v>
      </c>
      <c r="I698" s="161">
        <f t="shared" ref="I698" si="343">H701</f>
        <v>0</v>
      </c>
      <c r="J698" s="161">
        <f t="shared" ref="J698" si="344">I701</f>
        <v>0</v>
      </c>
      <c r="K698" s="161">
        <f t="shared" ref="K698" si="345">J701</f>
        <v>0</v>
      </c>
      <c r="L698" s="161">
        <f t="shared" ref="L698" si="346">K701</f>
        <v>0</v>
      </c>
      <c r="M698" s="161">
        <f t="shared" ref="M698" si="347">L701</f>
        <v>0</v>
      </c>
      <c r="N698" s="161">
        <f t="shared" ref="N698" si="348">M701</f>
        <v>0</v>
      </c>
      <c r="O698" s="161">
        <f t="shared" ref="O698" si="349">N701</f>
        <v>0</v>
      </c>
      <c r="P698" s="161">
        <f t="shared" ref="P698" si="350">O701</f>
        <v>0</v>
      </c>
      <c r="Q698" s="161">
        <f t="shared" ref="Q698" si="351">P701</f>
        <v>0</v>
      </c>
      <c r="R698" s="161">
        <f t="shared" ref="R698" si="352">Q701</f>
        <v>0</v>
      </c>
      <c r="S698" s="161">
        <f t="shared" ref="S698" si="353">R701</f>
        <v>0</v>
      </c>
      <c r="T698" s="161">
        <f t="shared" ref="T698" si="354">S701</f>
        <v>0</v>
      </c>
      <c r="U698" s="161">
        <f t="shared" ref="U698" si="355">T701</f>
        <v>0</v>
      </c>
      <c r="V698" s="161">
        <f t="shared" ref="V698" si="356">U701</f>
        <v>0</v>
      </c>
      <c r="W698" s="161">
        <f t="shared" ref="W698" si="357">V701</f>
        <v>0</v>
      </c>
      <c r="X698" s="161">
        <f t="shared" ref="X698" si="358">W701</f>
        <v>0</v>
      </c>
      <c r="Y698" s="161">
        <f t="shared" ref="Y698" si="359">X701</f>
        <v>0</v>
      </c>
      <c r="Z698" s="161">
        <f t="shared" ref="Z698" si="360">Y701</f>
        <v>0</v>
      </c>
      <c r="AA698" s="161">
        <f t="shared" ref="AA698" si="361">Z701</f>
        <v>0</v>
      </c>
      <c r="AB698" s="161">
        <f t="shared" ref="AB698" si="362">AA701</f>
        <v>0</v>
      </c>
      <c r="AC698" s="161">
        <f t="shared" ref="AC698" si="363">AB701</f>
        <v>0</v>
      </c>
      <c r="AD698" s="161">
        <f t="shared" ref="AD698" si="364">AC701</f>
        <v>0</v>
      </c>
      <c r="AE698" s="161">
        <f t="shared" ref="AE698" si="365">AD701</f>
        <v>0</v>
      </c>
      <c r="AF698" s="161">
        <f t="shared" ref="AF698" si="366">AE701</f>
        <v>0</v>
      </c>
      <c r="AG698" s="161">
        <f t="shared" ref="AG698" si="367">AF701</f>
        <v>0</v>
      </c>
      <c r="AH698" s="161">
        <f t="shared" ref="AH698" si="368">AG701</f>
        <v>0</v>
      </c>
      <c r="AI698" s="161">
        <f t="shared" ref="AI698" si="369">AH701</f>
        <v>0</v>
      </c>
      <c r="AJ698" s="161">
        <f t="shared" ref="AJ698" si="370">AI701</f>
        <v>0</v>
      </c>
      <c r="AK698" s="161">
        <f t="shared" ref="AK698" si="371">AJ701</f>
        <v>0</v>
      </c>
      <c r="AL698" s="161">
        <f t="shared" ref="AL698" si="372">AK701</f>
        <v>0</v>
      </c>
      <c r="AM698" s="161">
        <f t="shared" ref="AM698" si="373">AL701</f>
        <v>0</v>
      </c>
      <c r="AN698" s="161">
        <f t="shared" ref="AN698" si="374">AM701</f>
        <v>0</v>
      </c>
      <c r="AO698" s="161">
        <f t="shared" ref="AO698" si="375">AN701</f>
        <v>0</v>
      </c>
      <c r="AP698" s="161">
        <f t="shared" ref="AP698" si="376">AO701</f>
        <v>0</v>
      </c>
    </row>
    <row r="699" spans="1:42" x14ac:dyDescent="0.2">
      <c r="A699" s="4" t="s">
        <v>23</v>
      </c>
      <c r="B699" s="161">
        <f t="shared" ref="B699:AP699" si="377">IF(B$2&lt;analysis_period,B701-B698,0)</f>
        <v>0</v>
      </c>
      <c r="C699" s="161">
        <f t="shared" si="377"/>
        <v>0</v>
      </c>
      <c r="D699" s="161">
        <f t="shared" si="377"/>
        <v>0</v>
      </c>
      <c r="E699" s="161">
        <f t="shared" si="377"/>
        <v>0</v>
      </c>
      <c r="F699" s="161">
        <f t="shared" si="377"/>
        <v>0</v>
      </c>
      <c r="G699" s="161">
        <f t="shared" si="377"/>
        <v>0</v>
      </c>
      <c r="H699" s="161">
        <f t="shared" si="377"/>
        <v>0</v>
      </c>
      <c r="I699" s="161">
        <f t="shared" si="377"/>
        <v>0</v>
      </c>
      <c r="J699" s="161">
        <f t="shared" si="377"/>
        <v>0</v>
      </c>
      <c r="K699" s="161">
        <f t="shared" si="377"/>
        <v>0</v>
      </c>
      <c r="L699" s="161">
        <f t="shared" si="377"/>
        <v>0</v>
      </c>
      <c r="M699" s="161">
        <f t="shared" si="377"/>
        <v>0</v>
      </c>
      <c r="N699" s="161">
        <f t="shared" si="377"/>
        <v>0</v>
      </c>
      <c r="O699" s="161">
        <f t="shared" si="377"/>
        <v>0</v>
      </c>
      <c r="P699" s="161">
        <f t="shared" si="377"/>
        <v>0</v>
      </c>
      <c r="Q699" s="161">
        <f t="shared" si="377"/>
        <v>0</v>
      </c>
      <c r="R699" s="161">
        <f t="shared" si="377"/>
        <v>0</v>
      </c>
      <c r="S699" s="161">
        <f t="shared" si="377"/>
        <v>0</v>
      </c>
      <c r="T699" s="161">
        <f t="shared" si="377"/>
        <v>0</v>
      </c>
      <c r="U699" s="161">
        <f t="shared" si="377"/>
        <v>0</v>
      </c>
      <c r="V699" s="161">
        <f t="shared" si="377"/>
        <v>0</v>
      </c>
      <c r="W699" s="161">
        <f t="shared" si="377"/>
        <v>0</v>
      </c>
      <c r="X699" s="161">
        <f t="shared" si="377"/>
        <v>0</v>
      </c>
      <c r="Y699" s="161">
        <f t="shared" si="377"/>
        <v>0</v>
      </c>
      <c r="Z699" s="161">
        <f t="shared" si="377"/>
        <v>0</v>
      </c>
      <c r="AA699" s="161">
        <f t="shared" si="377"/>
        <v>0</v>
      </c>
      <c r="AB699" s="161">
        <f t="shared" si="377"/>
        <v>0</v>
      </c>
      <c r="AC699" s="161">
        <f t="shared" si="377"/>
        <v>0</v>
      </c>
      <c r="AD699" s="161">
        <f t="shared" si="377"/>
        <v>0</v>
      </c>
      <c r="AE699" s="161">
        <f t="shared" si="377"/>
        <v>0</v>
      </c>
      <c r="AF699" s="161">
        <f t="shared" si="377"/>
        <v>0</v>
      </c>
      <c r="AG699" s="161">
        <f t="shared" si="377"/>
        <v>0</v>
      </c>
      <c r="AH699" s="161">
        <f t="shared" si="377"/>
        <v>0</v>
      </c>
      <c r="AI699" s="161">
        <f t="shared" si="377"/>
        <v>0</v>
      </c>
      <c r="AJ699" s="161">
        <f t="shared" si="377"/>
        <v>0</v>
      </c>
      <c r="AK699" s="161">
        <f t="shared" si="377"/>
        <v>0</v>
      </c>
      <c r="AL699" s="161">
        <f t="shared" si="377"/>
        <v>0</v>
      </c>
      <c r="AM699" s="161">
        <f t="shared" si="377"/>
        <v>0</v>
      </c>
      <c r="AN699" s="161">
        <f t="shared" si="377"/>
        <v>0</v>
      </c>
      <c r="AO699" s="161">
        <f t="shared" si="377"/>
        <v>0</v>
      </c>
      <c r="AP699" s="161">
        <f t="shared" si="377"/>
        <v>0</v>
      </c>
    </row>
    <row r="700" spans="1:42" x14ac:dyDescent="0.2">
      <c r="A700" s="4" t="s">
        <v>282</v>
      </c>
      <c r="B700" s="162">
        <v>0</v>
      </c>
      <c r="C700" s="162">
        <f t="shared" ref="C700:AP700" si="378">IF(C$2=analysis_period,-C698,0)</f>
        <v>0</v>
      </c>
      <c r="D700" s="162">
        <f t="shared" si="378"/>
        <v>0</v>
      </c>
      <c r="E700" s="162">
        <f t="shared" si="378"/>
        <v>0</v>
      </c>
      <c r="F700" s="162">
        <f t="shared" si="378"/>
        <v>0</v>
      </c>
      <c r="G700" s="162">
        <f t="shared" si="378"/>
        <v>0</v>
      </c>
      <c r="H700" s="162">
        <f t="shared" si="378"/>
        <v>0</v>
      </c>
      <c r="I700" s="162">
        <f t="shared" si="378"/>
        <v>0</v>
      </c>
      <c r="J700" s="162">
        <f t="shared" si="378"/>
        <v>0</v>
      </c>
      <c r="K700" s="162">
        <f t="shared" si="378"/>
        <v>0</v>
      </c>
      <c r="L700" s="162">
        <f t="shared" si="378"/>
        <v>0</v>
      </c>
      <c r="M700" s="162">
        <f t="shared" si="378"/>
        <v>0</v>
      </c>
      <c r="N700" s="162">
        <f t="shared" si="378"/>
        <v>0</v>
      </c>
      <c r="O700" s="162">
        <f t="shared" si="378"/>
        <v>0</v>
      </c>
      <c r="P700" s="162">
        <f t="shared" si="378"/>
        <v>0</v>
      </c>
      <c r="Q700" s="162">
        <f t="shared" si="378"/>
        <v>0</v>
      </c>
      <c r="R700" s="162">
        <f t="shared" si="378"/>
        <v>0</v>
      </c>
      <c r="S700" s="162">
        <f t="shared" si="378"/>
        <v>0</v>
      </c>
      <c r="T700" s="162">
        <f t="shared" si="378"/>
        <v>0</v>
      </c>
      <c r="U700" s="162">
        <f t="shared" si="378"/>
        <v>0</v>
      </c>
      <c r="V700" s="162">
        <f t="shared" si="378"/>
        <v>0</v>
      </c>
      <c r="W700" s="162">
        <f t="shared" si="378"/>
        <v>0</v>
      </c>
      <c r="X700" s="162">
        <f t="shared" si="378"/>
        <v>0</v>
      </c>
      <c r="Y700" s="162">
        <f t="shared" si="378"/>
        <v>0</v>
      </c>
      <c r="Z700" s="162">
        <f t="shared" si="378"/>
        <v>0</v>
      </c>
      <c r="AA700" s="162">
        <f t="shared" si="378"/>
        <v>0</v>
      </c>
      <c r="AB700" s="162">
        <f t="shared" si="378"/>
        <v>0</v>
      </c>
      <c r="AC700" s="162">
        <f t="shared" si="378"/>
        <v>0</v>
      </c>
      <c r="AD700" s="162">
        <f t="shared" si="378"/>
        <v>0</v>
      </c>
      <c r="AE700" s="162">
        <f t="shared" si="378"/>
        <v>0</v>
      </c>
      <c r="AF700" s="162">
        <f t="shared" si="378"/>
        <v>0</v>
      </c>
      <c r="AG700" s="162">
        <f t="shared" si="378"/>
        <v>0</v>
      </c>
      <c r="AH700" s="162">
        <f t="shared" si="378"/>
        <v>0</v>
      </c>
      <c r="AI700" s="162">
        <f t="shared" si="378"/>
        <v>0</v>
      </c>
      <c r="AJ700" s="162">
        <f t="shared" si="378"/>
        <v>0</v>
      </c>
      <c r="AK700" s="162">
        <f t="shared" si="378"/>
        <v>0</v>
      </c>
      <c r="AL700" s="162">
        <f t="shared" si="378"/>
        <v>0</v>
      </c>
      <c r="AM700" s="162">
        <f t="shared" si="378"/>
        <v>0</v>
      </c>
      <c r="AN700" s="162">
        <f t="shared" si="378"/>
        <v>0</v>
      </c>
      <c r="AO700" s="162">
        <f t="shared" si="378"/>
        <v>0</v>
      </c>
      <c r="AP700" s="162">
        <f t="shared" si="378"/>
        <v>0</v>
      </c>
    </row>
    <row r="701" spans="1:42" x14ac:dyDescent="0.2">
      <c r="A701" s="4" t="s">
        <v>244</v>
      </c>
      <c r="B701" s="161">
        <f t="shared" ref="B701:AP701" si="379">C$17*(months_receivables_reserve/12)</f>
        <v>0</v>
      </c>
      <c r="C701" s="161">
        <f t="shared" si="379"/>
        <v>0</v>
      </c>
      <c r="D701" s="161">
        <f t="shared" si="379"/>
        <v>0</v>
      </c>
      <c r="E701" s="161">
        <f t="shared" si="379"/>
        <v>0</v>
      </c>
      <c r="F701" s="161">
        <f t="shared" si="379"/>
        <v>0</v>
      </c>
      <c r="G701" s="161">
        <f t="shared" si="379"/>
        <v>0</v>
      </c>
      <c r="H701" s="161">
        <f t="shared" si="379"/>
        <v>0</v>
      </c>
      <c r="I701" s="161">
        <f t="shared" si="379"/>
        <v>0</v>
      </c>
      <c r="J701" s="161">
        <f t="shared" si="379"/>
        <v>0</v>
      </c>
      <c r="K701" s="161">
        <f t="shared" si="379"/>
        <v>0</v>
      </c>
      <c r="L701" s="161">
        <f t="shared" si="379"/>
        <v>0</v>
      </c>
      <c r="M701" s="161">
        <f t="shared" si="379"/>
        <v>0</v>
      </c>
      <c r="N701" s="161">
        <f t="shared" si="379"/>
        <v>0</v>
      </c>
      <c r="O701" s="161">
        <f t="shared" si="379"/>
        <v>0</v>
      </c>
      <c r="P701" s="161">
        <f t="shared" si="379"/>
        <v>0</v>
      </c>
      <c r="Q701" s="161">
        <f t="shared" si="379"/>
        <v>0</v>
      </c>
      <c r="R701" s="161">
        <f t="shared" si="379"/>
        <v>0</v>
      </c>
      <c r="S701" s="161">
        <f t="shared" si="379"/>
        <v>0</v>
      </c>
      <c r="T701" s="161">
        <f t="shared" si="379"/>
        <v>0</v>
      </c>
      <c r="U701" s="161">
        <f t="shared" si="379"/>
        <v>0</v>
      </c>
      <c r="V701" s="161">
        <f t="shared" si="379"/>
        <v>0</v>
      </c>
      <c r="W701" s="161">
        <f t="shared" si="379"/>
        <v>0</v>
      </c>
      <c r="X701" s="161">
        <f t="shared" si="379"/>
        <v>0</v>
      </c>
      <c r="Y701" s="161">
        <f t="shared" si="379"/>
        <v>0</v>
      </c>
      <c r="Z701" s="161">
        <f t="shared" si="379"/>
        <v>0</v>
      </c>
      <c r="AA701" s="161">
        <f t="shared" si="379"/>
        <v>0</v>
      </c>
      <c r="AB701" s="161">
        <f t="shared" si="379"/>
        <v>0</v>
      </c>
      <c r="AC701" s="161">
        <f t="shared" si="379"/>
        <v>0</v>
      </c>
      <c r="AD701" s="161">
        <f t="shared" si="379"/>
        <v>0</v>
      </c>
      <c r="AE701" s="161">
        <f t="shared" si="379"/>
        <v>0</v>
      </c>
      <c r="AF701" s="161">
        <f t="shared" si="379"/>
        <v>0</v>
      </c>
      <c r="AG701" s="161">
        <f t="shared" si="379"/>
        <v>0</v>
      </c>
      <c r="AH701" s="161">
        <f t="shared" si="379"/>
        <v>0</v>
      </c>
      <c r="AI701" s="161">
        <f t="shared" si="379"/>
        <v>0</v>
      </c>
      <c r="AJ701" s="161">
        <f t="shared" si="379"/>
        <v>0</v>
      </c>
      <c r="AK701" s="161">
        <f t="shared" si="379"/>
        <v>0</v>
      </c>
      <c r="AL701" s="161">
        <f t="shared" si="379"/>
        <v>0</v>
      </c>
      <c r="AM701" s="161">
        <f t="shared" si="379"/>
        <v>0</v>
      </c>
      <c r="AN701" s="161">
        <f t="shared" si="379"/>
        <v>0</v>
      </c>
      <c r="AO701" s="161">
        <f t="shared" si="379"/>
        <v>0</v>
      </c>
      <c r="AP701" s="161">
        <f t="shared" si="379"/>
        <v>0</v>
      </c>
    </row>
    <row r="702" spans="1:42" x14ac:dyDescent="0.2">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c r="AP702" s="15"/>
    </row>
    <row r="703" spans="1:42" x14ac:dyDescent="0.2">
      <c r="A703" s="20" t="s">
        <v>283</v>
      </c>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c r="AP703" s="15"/>
    </row>
    <row r="704" spans="1:42" x14ac:dyDescent="0.2">
      <c r="A704" s="4" t="s">
        <v>281</v>
      </c>
      <c r="B704" s="161">
        <v>0</v>
      </c>
      <c r="C704" s="161">
        <f>B707</f>
        <v>0</v>
      </c>
      <c r="D704" s="161">
        <f t="shared" ref="D704:AP704" si="380">C707</f>
        <v>0</v>
      </c>
      <c r="E704" s="161">
        <f t="shared" si="380"/>
        <v>0</v>
      </c>
      <c r="F704" s="161">
        <f t="shared" si="380"/>
        <v>0</v>
      </c>
      <c r="G704" s="161">
        <f t="shared" si="380"/>
        <v>0</v>
      </c>
      <c r="H704" s="161">
        <f t="shared" si="380"/>
        <v>0</v>
      </c>
      <c r="I704" s="161">
        <f t="shared" si="380"/>
        <v>0</v>
      </c>
      <c r="J704" s="161">
        <f t="shared" si="380"/>
        <v>0</v>
      </c>
      <c r="K704" s="161">
        <f t="shared" si="380"/>
        <v>0</v>
      </c>
      <c r="L704" s="161">
        <f t="shared" si="380"/>
        <v>0</v>
      </c>
      <c r="M704" s="161">
        <f t="shared" si="380"/>
        <v>0</v>
      </c>
      <c r="N704" s="161">
        <f t="shared" si="380"/>
        <v>0</v>
      </c>
      <c r="O704" s="161">
        <f t="shared" si="380"/>
        <v>0</v>
      </c>
      <c r="P704" s="161">
        <f t="shared" si="380"/>
        <v>0</v>
      </c>
      <c r="Q704" s="161">
        <f t="shared" si="380"/>
        <v>0</v>
      </c>
      <c r="R704" s="161">
        <f t="shared" si="380"/>
        <v>0</v>
      </c>
      <c r="S704" s="161">
        <f t="shared" si="380"/>
        <v>0</v>
      </c>
      <c r="T704" s="161">
        <f t="shared" si="380"/>
        <v>0</v>
      </c>
      <c r="U704" s="161">
        <f t="shared" si="380"/>
        <v>0</v>
      </c>
      <c r="V704" s="161">
        <f t="shared" si="380"/>
        <v>0</v>
      </c>
      <c r="W704" s="161">
        <f t="shared" si="380"/>
        <v>0</v>
      </c>
      <c r="X704" s="161">
        <f t="shared" si="380"/>
        <v>0</v>
      </c>
      <c r="Y704" s="161">
        <f t="shared" si="380"/>
        <v>0</v>
      </c>
      <c r="Z704" s="161">
        <f t="shared" si="380"/>
        <v>0</v>
      </c>
      <c r="AA704" s="161">
        <f t="shared" si="380"/>
        <v>0</v>
      </c>
      <c r="AB704" s="161">
        <f t="shared" si="380"/>
        <v>0</v>
      </c>
      <c r="AC704" s="161">
        <f t="shared" si="380"/>
        <v>0</v>
      </c>
      <c r="AD704" s="161">
        <f t="shared" si="380"/>
        <v>0</v>
      </c>
      <c r="AE704" s="161">
        <f t="shared" si="380"/>
        <v>0</v>
      </c>
      <c r="AF704" s="161">
        <f t="shared" si="380"/>
        <v>0</v>
      </c>
      <c r="AG704" s="161">
        <f t="shared" si="380"/>
        <v>0</v>
      </c>
      <c r="AH704" s="161">
        <f t="shared" si="380"/>
        <v>0</v>
      </c>
      <c r="AI704" s="161">
        <f t="shared" si="380"/>
        <v>0</v>
      </c>
      <c r="AJ704" s="161">
        <f t="shared" si="380"/>
        <v>0</v>
      </c>
      <c r="AK704" s="161">
        <f t="shared" si="380"/>
        <v>0</v>
      </c>
      <c r="AL704" s="161">
        <f t="shared" si="380"/>
        <v>0</v>
      </c>
      <c r="AM704" s="161">
        <f t="shared" si="380"/>
        <v>0</v>
      </c>
      <c r="AN704" s="161">
        <f t="shared" si="380"/>
        <v>0</v>
      </c>
      <c r="AO704" s="161">
        <f t="shared" si="380"/>
        <v>0</v>
      </c>
      <c r="AP704" s="161">
        <f t="shared" si="380"/>
        <v>0</v>
      </c>
    </row>
    <row r="705" spans="1:42" x14ac:dyDescent="0.2">
      <c r="A705" s="4" t="s">
        <v>74</v>
      </c>
      <c r="B705" s="161">
        <v>0</v>
      </c>
      <c r="C705" s="161">
        <f>C733</f>
        <v>0</v>
      </c>
      <c r="D705" s="161">
        <f t="shared" ref="D705:AP705" si="381">D733</f>
        <v>0</v>
      </c>
      <c r="E705" s="161">
        <f t="shared" si="381"/>
        <v>0</v>
      </c>
      <c r="F705" s="161">
        <f t="shared" si="381"/>
        <v>0</v>
      </c>
      <c r="G705" s="161">
        <f t="shared" si="381"/>
        <v>0</v>
      </c>
      <c r="H705" s="161">
        <f t="shared" si="381"/>
        <v>0</v>
      </c>
      <c r="I705" s="161">
        <f t="shared" si="381"/>
        <v>0</v>
      </c>
      <c r="J705" s="161">
        <f t="shared" si="381"/>
        <v>0</v>
      </c>
      <c r="K705" s="161">
        <f t="shared" si="381"/>
        <v>0</v>
      </c>
      <c r="L705" s="161">
        <f t="shared" si="381"/>
        <v>0</v>
      </c>
      <c r="M705" s="161">
        <f t="shared" si="381"/>
        <v>0</v>
      </c>
      <c r="N705" s="161">
        <f t="shared" si="381"/>
        <v>0</v>
      </c>
      <c r="O705" s="161">
        <f t="shared" si="381"/>
        <v>0</v>
      </c>
      <c r="P705" s="161">
        <f t="shared" si="381"/>
        <v>0</v>
      </c>
      <c r="Q705" s="161">
        <f t="shared" si="381"/>
        <v>0</v>
      </c>
      <c r="R705" s="161">
        <f t="shared" si="381"/>
        <v>0</v>
      </c>
      <c r="S705" s="161">
        <f t="shared" si="381"/>
        <v>0</v>
      </c>
      <c r="T705" s="161">
        <f t="shared" si="381"/>
        <v>0</v>
      </c>
      <c r="U705" s="161">
        <f t="shared" si="381"/>
        <v>0</v>
      </c>
      <c r="V705" s="161">
        <f t="shared" si="381"/>
        <v>0</v>
      </c>
      <c r="W705" s="161">
        <f t="shared" si="381"/>
        <v>0</v>
      </c>
      <c r="X705" s="161">
        <f t="shared" si="381"/>
        <v>0</v>
      </c>
      <c r="Y705" s="161">
        <f t="shared" si="381"/>
        <v>0</v>
      </c>
      <c r="Z705" s="161">
        <f t="shared" si="381"/>
        <v>0</v>
      </c>
      <c r="AA705" s="161">
        <f t="shared" si="381"/>
        <v>0</v>
      </c>
      <c r="AB705" s="161">
        <f t="shared" si="381"/>
        <v>0</v>
      </c>
      <c r="AC705" s="161">
        <f t="shared" si="381"/>
        <v>0</v>
      </c>
      <c r="AD705" s="161">
        <f t="shared" si="381"/>
        <v>0</v>
      </c>
      <c r="AE705" s="161">
        <f t="shared" si="381"/>
        <v>0</v>
      </c>
      <c r="AF705" s="161">
        <f t="shared" si="381"/>
        <v>0</v>
      </c>
      <c r="AG705" s="161">
        <f t="shared" si="381"/>
        <v>0</v>
      </c>
      <c r="AH705" s="161">
        <f t="shared" si="381"/>
        <v>0</v>
      </c>
      <c r="AI705" s="161">
        <f t="shared" si="381"/>
        <v>0</v>
      </c>
      <c r="AJ705" s="161">
        <f t="shared" si="381"/>
        <v>0</v>
      </c>
      <c r="AK705" s="161">
        <f t="shared" si="381"/>
        <v>0</v>
      </c>
      <c r="AL705" s="161">
        <f t="shared" si="381"/>
        <v>0</v>
      </c>
      <c r="AM705" s="161">
        <f t="shared" si="381"/>
        <v>0</v>
      </c>
      <c r="AN705" s="161">
        <f t="shared" si="381"/>
        <v>0</v>
      </c>
      <c r="AO705" s="161">
        <f t="shared" si="381"/>
        <v>0</v>
      </c>
      <c r="AP705" s="161">
        <f t="shared" si="381"/>
        <v>0</v>
      </c>
    </row>
    <row r="706" spans="1:42" x14ac:dyDescent="0.2">
      <c r="A706" s="4" t="s">
        <v>282</v>
      </c>
      <c r="B706" s="162">
        <v>0</v>
      </c>
      <c r="C706" s="162">
        <f>-C721</f>
        <v>0</v>
      </c>
      <c r="D706" s="162">
        <f t="shared" ref="D706:AP706" si="382">-D721</f>
        <v>0</v>
      </c>
      <c r="E706" s="162">
        <f t="shared" si="382"/>
        <v>0</v>
      </c>
      <c r="F706" s="162">
        <f t="shared" si="382"/>
        <v>0</v>
      </c>
      <c r="G706" s="162">
        <f t="shared" si="382"/>
        <v>0</v>
      </c>
      <c r="H706" s="162">
        <f t="shared" si="382"/>
        <v>0</v>
      </c>
      <c r="I706" s="162">
        <f t="shared" si="382"/>
        <v>0</v>
      </c>
      <c r="J706" s="162">
        <f t="shared" si="382"/>
        <v>0</v>
      </c>
      <c r="K706" s="162">
        <f t="shared" si="382"/>
        <v>0</v>
      </c>
      <c r="L706" s="162">
        <f t="shared" si="382"/>
        <v>0</v>
      </c>
      <c r="M706" s="162">
        <f t="shared" si="382"/>
        <v>0</v>
      </c>
      <c r="N706" s="162">
        <f t="shared" si="382"/>
        <v>0</v>
      </c>
      <c r="O706" s="162">
        <f t="shared" si="382"/>
        <v>0</v>
      </c>
      <c r="P706" s="162">
        <f t="shared" si="382"/>
        <v>0</v>
      </c>
      <c r="Q706" s="162">
        <f t="shared" si="382"/>
        <v>0</v>
      </c>
      <c r="R706" s="162">
        <f t="shared" si="382"/>
        <v>0</v>
      </c>
      <c r="S706" s="162">
        <f t="shared" si="382"/>
        <v>0</v>
      </c>
      <c r="T706" s="162">
        <f t="shared" si="382"/>
        <v>0</v>
      </c>
      <c r="U706" s="162">
        <f t="shared" si="382"/>
        <v>0</v>
      </c>
      <c r="V706" s="162">
        <f t="shared" si="382"/>
        <v>0</v>
      </c>
      <c r="W706" s="162">
        <f t="shared" si="382"/>
        <v>0</v>
      </c>
      <c r="X706" s="162">
        <f t="shared" si="382"/>
        <v>0</v>
      </c>
      <c r="Y706" s="162">
        <f t="shared" si="382"/>
        <v>0</v>
      </c>
      <c r="Z706" s="162">
        <f t="shared" si="382"/>
        <v>0</v>
      </c>
      <c r="AA706" s="162">
        <f t="shared" si="382"/>
        <v>0</v>
      </c>
      <c r="AB706" s="162">
        <f t="shared" si="382"/>
        <v>0</v>
      </c>
      <c r="AC706" s="162">
        <f t="shared" si="382"/>
        <v>0</v>
      </c>
      <c r="AD706" s="162">
        <f t="shared" si="382"/>
        <v>0</v>
      </c>
      <c r="AE706" s="162">
        <f t="shared" si="382"/>
        <v>0</v>
      </c>
      <c r="AF706" s="162">
        <f t="shared" si="382"/>
        <v>0</v>
      </c>
      <c r="AG706" s="162">
        <f t="shared" si="382"/>
        <v>0</v>
      </c>
      <c r="AH706" s="162">
        <f t="shared" si="382"/>
        <v>0</v>
      </c>
      <c r="AI706" s="162">
        <f t="shared" si="382"/>
        <v>0</v>
      </c>
      <c r="AJ706" s="162">
        <f t="shared" si="382"/>
        <v>0</v>
      </c>
      <c r="AK706" s="162">
        <f t="shared" si="382"/>
        <v>0</v>
      </c>
      <c r="AL706" s="162">
        <f t="shared" si="382"/>
        <v>0</v>
      </c>
      <c r="AM706" s="162">
        <f t="shared" si="382"/>
        <v>0</v>
      </c>
      <c r="AN706" s="162">
        <f t="shared" si="382"/>
        <v>0</v>
      </c>
      <c r="AO706" s="162">
        <f t="shared" si="382"/>
        <v>0</v>
      </c>
      <c r="AP706" s="162">
        <f t="shared" si="382"/>
        <v>0</v>
      </c>
    </row>
    <row r="707" spans="1:42" x14ac:dyDescent="0.2">
      <c r="A707" s="4" t="s">
        <v>244</v>
      </c>
      <c r="B707" s="161">
        <f>SUM(B704:B706)</f>
        <v>0</v>
      </c>
      <c r="C707" s="161">
        <f>SUM(C704:C706)</f>
        <v>0</v>
      </c>
      <c r="D707" s="161">
        <f t="shared" ref="D707:AP707" si="383">SUM(D704:D706)</f>
        <v>0</v>
      </c>
      <c r="E707" s="161">
        <f t="shared" si="383"/>
        <v>0</v>
      </c>
      <c r="F707" s="161">
        <f t="shared" si="383"/>
        <v>0</v>
      </c>
      <c r="G707" s="161">
        <f t="shared" si="383"/>
        <v>0</v>
      </c>
      <c r="H707" s="161">
        <f t="shared" si="383"/>
        <v>0</v>
      </c>
      <c r="I707" s="161">
        <f t="shared" si="383"/>
        <v>0</v>
      </c>
      <c r="J707" s="161">
        <f t="shared" si="383"/>
        <v>0</v>
      </c>
      <c r="K707" s="161">
        <f t="shared" si="383"/>
        <v>0</v>
      </c>
      <c r="L707" s="161">
        <f t="shared" si="383"/>
        <v>0</v>
      </c>
      <c r="M707" s="161">
        <f t="shared" si="383"/>
        <v>0</v>
      </c>
      <c r="N707" s="161">
        <f t="shared" si="383"/>
        <v>0</v>
      </c>
      <c r="O707" s="161">
        <f t="shared" si="383"/>
        <v>0</v>
      </c>
      <c r="P707" s="161">
        <f t="shared" si="383"/>
        <v>0</v>
      </c>
      <c r="Q707" s="161">
        <f t="shared" si="383"/>
        <v>0</v>
      </c>
      <c r="R707" s="161">
        <f t="shared" si="383"/>
        <v>0</v>
      </c>
      <c r="S707" s="161">
        <f t="shared" si="383"/>
        <v>0</v>
      </c>
      <c r="T707" s="161">
        <f t="shared" si="383"/>
        <v>0</v>
      </c>
      <c r="U707" s="161">
        <f t="shared" si="383"/>
        <v>0</v>
      </c>
      <c r="V707" s="161">
        <f t="shared" si="383"/>
        <v>0</v>
      </c>
      <c r="W707" s="161">
        <f t="shared" si="383"/>
        <v>0</v>
      </c>
      <c r="X707" s="161">
        <f t="shared" si="383"/>
        <v>0</v>
      </c>
      <c r="Y707" s="161">
        <f t="shared" si="383"/>
        <v>0</v>
      </c>
      <c r="Z707" s="161">
        <f t="shared" si="383"/>
        <v>0</v>
      </c>
      <c r="AA707" s="161">
        <f t="shared" si="383"/>
        <v>0</v>
      </c>
      <c r="AB707" s="161">
        <f t="shared" si="383"/>
        <v>0</v>
      </c>
      <c r="AC707" s="161">
        <f t="shared" si="383"/>
        <v>0</v>
      </c>
      <c r="AD707" s="161">
        <f t="shared" si="383"/>
        <v>0</v>
      </c>
      <c r="AE707" s="161">
        <f t="shared" si="383"/>
        <v>0</v>
      </c>
      <c r="AF707" s="161">
        <f t="shared" si="383"/>
        <v>0</v>
      </c>
      <c r="AG707" s="161">
        <f t="shared" si="383"/>
        <v>0</v>
      </c>
      <c r="AH707" s="161">
        <f t="shared" si="383"/>
        <v>0</v>
      </c>
      <c r="AI707" s="161">
        <f t="shared" si="383"/>
        <v>0</v>
      </c>
      <c r="AJ707" s="161">
        <f t="shared" si="383"/>
        <v>0</v>
      </c>
      <c r="AK707" s="161">
        <f t="shared" si="383"/>
        <v>0</v>
      </c>
      <c r="AL707" s="161">
        <f t="shared" si="383"/>
        <v>0</v>
      </c>
      <c r="AM707" s="161">
        <f t="shared" si="383"/>
        <v>0</v>
      </c>
      <c r="AN707" s="161">
        <f t="shared" si="383"/>
        <v>0</v>
      </c>
      <c r="AO707" s="161">
        <f t="shared" si="383"/>
        <v>0</v>
      </c>
      <c r="AP707" s="161">
        <f t="shared" si="383"/>
        <v>0</v>
      </c>
    </row>
    <row r="708" spans="1:42" x14ac:dyDescent="0.2">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c r="AP708" s="15"/>
    </row>
    <row r="709" spans="1:42" x14ac:dyDescent="0.2">
      <c r="A709" s="4" t="s">
        <v>284</v>
      </c>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c r="AP709" s="15"/>
    </row>
    <row r="710" spans="1:42" x14ac:dyDescent="0.2">
      <c r="A710" s="4" t="s">
        <v>285</v>
      </c>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c r="AP710" s="15"/>
    </row>
    <row r="711" spans="1:42" x14ac:dyDescent="0.2">
      <c r="A711" s="4">
        <v>1</v>
      </c>
      <c r="B711" s="179">
        <f t="shared" ref="B711:B720" si="384">SUM(C711:AP711)</f>
        <v>0</v>
      </c>
      <c r="C711" s="161">
        <f t="shared" ref="C711:AP711" si="385">IF(C$2&gt;analysis_period,0,IF(C$2=equip1_reserve_freq*$A711,equip1_reserve_cost*system_capacity*1000*(1+inflation_rate/100)^B$2,0))</f>
        <v>0</v>
      </c>
      <c r="D711" s="161">
        <f t="shared" si="385"/>
        <v>0</v>
      </c>
      <c r="E711" s="161">
        <f t="shared" si="385"/>
        <v>0</v>
      </c>
      <c r="F711" s="161">
        <f t="shared" si="385"/>
        <v>0</v>
      </c>
      <c r="G711" s="161">
        <f t="shared" si="385"/>
        <v>0</v>
      </c>
      <c r="H711" s="161">
        <f t="shared" si="385"/>
        <v>0</v>
      </c>
      <c r="I711" s="161">
        <f t="shared" si="385"/>
        <v>0</v>
      </c>
      <c r="J711" s="161">
        <f t="shared" si="385"/>
        <v>0</v>
      </c>
      <c r="K711" s="161">
        <f t="shared" si="385"/>
        <v>0</v>
      </c>
      <c r="L711" s="161">
        <f t="shared" si="385"/>
        <v>0</v>
      </c>
      <c r="M711" s="161">
        <f t="shared" si="385"/>
        <v>0</v>
      </c>
      <c r="N711" s="161">
        <f t="shared" si="385"/>
        <v>0</v>
      </c>
      <c r="O711" s="161">
        <f t="shared" si="385"/>
        <v>0</v>
      </c>
      <c r="P711" s="161">
        <f t="shared" si="385"/>
        <v>0</v>
      </c>
      <c r="Q711" s="161">
        <f t="shared" si="385"/>
        <v>0</v>
      </c>
      <c r="R711" s="161">
        <f t="shared" si="385"/>
        <v>0</v>
      </c>
      <c r="S711" s="161">
        <f t="shared" si="385"/>
        <v>0</v>
      </c>
      <c r="T711" s="161">
        <f t="shared" si="385"/>
        <v>0</v>
      </c>
      <c r="U711" s="161">
        <f t="shared" si="385"/>
        <v>0</v>
      </c>
      <c r="V711" s="161">
        <f t="shared" si="385"/>
        <v>0</v>
      </c>
      <c r="W711" s="161">
        <f t="shared" si="385"/>
        <v>0</v>
      </c>
      <c r="X711" s="161">
        <f t="shared" si="385"/>
        <v>0</v>
      </c>
      <c r="Y711" s="161">
        <f t="shared" si="385"/>
        <v>0</v>
      </c>
      <c r="Z711" s="161">
        <f t="shared" si="385"/>
        <v>0</v>
      </c>
      <c r="AA711" s="161">
        <f t="shared" si="385"/>
        <v>0</v>
      </c>
      <c r="AB711" s="161">
        <f t="shared" si="385"/>
        <v>0</v>
      </c>
      <c r="AC711" s="161">
        <f t="shared" si="385"/>
        <v>0</v>
      </c>
      <c r="AD711" s="161">
        <f t="shared" si="385"/>
        <v>0</v>
      </c>
      <c r="AE711" s="161">
        <f t="shared" si="385"/>
        <v>0</v>
      </c>
      <c r="AF711" s="161">
        <f t="shared" si="385"/>
        <v>0</v>
      </c>
      <c r="AG711" s="161">
        <f t="shared" si="385"/>
        <v>0</v>
      </c>
      <c r="AH711" s="161">
        <f t="shared" si="385"/>
        <v>0</v>
      </c>
      <c r="AI711" s="161">
        <f t="shared" si="385"/>
        <v>0</v>
      </c>
      <c r="AJ711" s="161">
        <f t="shared" si="385"/>
        <v>0</v>
      </c>
      <c r="AK711" s="161">
        <f t="shared" si="385"/>
        <v>0</v>
      </c>
      <c r="AL711" s="161">
        <f t="shared" si="385"/>
        <v>0</v>
      </c>
      <c r="AM711" s="161">
        <f t="shared" si="385"/>
        <v>0</v>
      </c>
      <c r="AN711" s="161">
        <f t="shared" si="385"/>
        <v>0</v>
      </c>
      <c r="AO711" s="161">
        <f t="shared" si="385"/>
        <v>0</v>
      </c>
      <c r="AP711" s="161">
        <f t="shared" si="385"/>
        <v>0</v>
      </c>
    </row>
    <row r="712" spans="1:42" x14ac:dyDescent="0.2">
      <c r="A712" s="4">
        <f>A711+1</f>
        <v>2</v>
      </c>
      <c r="B712" s="179">
        <f t="shared" si="384"/>
        <v>0</v>
      </c>
      <c r="C712" s="161">
        <f t="shared" ref="C712:AP712" si="386">IF(C$2&gt;analysis_period,0,IF(C$2=equip1_reserve_freq*$A712,equip1_reserve_cost*system_capacity*1000*(1+inflation_rate/100)^B$2,0))</f>
        <v>0</v>
      </c>
      <c r="D712" s="161">
        <f t="shared" si="386"/>
        <v>0</v>
      </c>
      <c r="E712" s="161">
        <f t="shared" si="386"/>
        <v>0</v>
      </c>
      <c r="F712" s="161">
        <f t="shared" si="386"/>
        <v>0</v>
      </c>
      <c r="G712" s="161">
        <f t="shared" si="386"/>
        <v>0</v>
      </c>
      <c r="H712" s="161">
        <f t="shared" si="386"/>
        <v>0</v>
      </c>
      <c r="I712" s="161">
        <f t="shared" si="386"/>
        <v>0</v>
      </c>
      <c r="J712" s="161">
        <f t="shared" si="386"/>
        <v>0</v>
      </c>
      <c r="K712" s="161">
        <f t="shared" si="386"/>
        <v>0</v>
      </c>
      <c r="L712" s="161">
        <f t="shared" si="386"/>
        <v>0</v>
      </c>
      <c r="M712" s="161">
        <f t="shared" si="386"/>
        <v>0</v>
      </c>
      <c r="N712" s="161">
        <f t="shared" si="386"/>
        <v>0</v>
      </c>
      <c r="O712" s="161">
        <f t="shared" si="386"/>
        <v>0</v>
      </c>
      <c r="P712" s="161">
        <f t="shared" si="386"/>
        <v>0</v>
      </c>
      <c r="Q712" s="161">
        <f t="shared" si="386"/>
        <v>0</v>
      </c>
      <c r="R712" s="161">
        <f t="shared" si="386"/>
        <v>0</v>
      </c>
      <c r="S712" s="161">
        <f t="shared" si="386"/>
        <v>0</v>
      </c>
      <c r="T712" s="161">
        <f t="shared" si="386"/>
        <v>0</v>
      </c>
      <c r="U712" s="161">
        <f t="shared" si="386"/>
        <v>0</v>
      </c>
      <c r="V712" s="161">
        <f t="shared" si="386"/>
        <v>0</v>
      </c>
      <c r="W712" s="161">
        <f t="shared" si="386"/>
        <v>0</v>
      </c>
      <c r="X712" s="161">
        <f t="shared" si="386"/>
        <v>0</v>
      </c>
      <c r="Y712" s="161">
        <f t="shared" si="386"/>
        <v>0</v>
      </c>
      <c r="Z712" s="161">
        <f t="shared" si="386"/>
        <v>0</v>
      </c>
      <c r="AA712" s="161">
        <f t="shared" si="386"/>
        <v>0</v>
      </c>
      <c r="AB712" s="161">
        <f t="shared" si="386"/>
        <v>0</v>
      </c>
      <c r="AC712" s="161">
        <f t="shared" si="386"/>
        <v>0</v>
      </c>
      <c r="AD712" s="161">
        <f t="shared" si="386"/>
        <v>0</v>
      </c>
      <c r="AE712" s="161">
        <f t="shared" si="386"/>
        <v>0</v>
      </c>
      <c r="AF712" s="161">
        <f t="shared" si="386"/>
        <v>0</v>
      </c>
      <c r="AG712" s="161">
        <f t="shared" si="386"/>
        <v>0</v>
      </c>
      <c r="AH712" s="161">
        <f t="shared" si="386"/>
        <v>0</v>
      </c>
      <c r="AI712" s="161">
        <f t="shared" si="386"/>
        <v>0</v>
      </c>
      <c r="AJ712" s="161">
        <f t="shared" si="386"/>
        <v>0</v>
      </c>
      <c r="AK712" s="161">
        <f t="shared" si="386"/>
        <v>0</v>
      </c>
      <c r="AL712" s="161">
        <f t="shared" si="386"/>
        <v>0</v>
      </c>
      <c r="AM712" s="161">
        <f t="shared" si="386"/>
        <v>0</v>
      </c>
      <c r="AN712" s="161">
        <f t="shared" si="386"/>
        <v>0</v>
      </c>
      <c r="AO712" s="161">
        <f t="shared" si="386"/>
        <v>0</v>
      </c>
      <c r="AP712" s="161">
        <f t="shared" si="386"/>
        <v>0</v>
      </c>
    </row>
    <row r="713" spans="1:42" x14ac:dyDescent="0.2">
      <c r="A713" s="4">
        <f t="shared" ref="A713:A720" si="387">A712+1</f>
        <v>3</v>
      </c>
      <c r="B713" s="179">
        <f t="shared" si="384"/>
        <v>0</v>
      </c>
      <c r="C713" s="161">
        <f t="shared" ref="C713:AP713" si="388">IF(C$2&gt;analysis_period,0,IF(C$2=equip1_reserve_freq*$A713,equip1_reserve_cost*system_capacity*1000*(1+inflation_rate/100)^B$2,0))</f>
        <v>0</v>
      </c>
      <c r="D713" s="161">
        <f t="shared" si="388"/>
        <v>0</v>
      </c>
      <c r="E713" s="161">
        <f t="shared" si="388"/>
        <v>0</v>
      </c>
      <c r="F713" s="161">
        <f t="shared" si="388"/>
        <v>0</v>
      </c>
      <c r="G713" s="161">
        <f t="shared" si="388"/>
        <v>0</v>
      </c>
      <c r="H713" s="161">
        <f t="shared" si="388"/>
        <v>0</v>
      </c>
      <c r="I713" s="161">
        <f t="shared" si="388"/>
        <v>0</v>
      </c>
      <c r="J713" s="161">
        <f t="shared" si="388"/>
        <v>0</v>
      </c>
      <c r="K713" s="161">
        <f t="shared" si="388"/>
        <v>0</v>
      </c>
      <c r="L713" s="161">
        <f t="shared" si="388"/>
        <v>0</v>
      </c>
      <c r="M713" s="161">
        <f t="shared" si="388"/>
        <v>0</v>
      </c>
      <c r="N713" s="161">
        <f t="shared" si="388"/>
        <v>0</v>
      </c>
      <c r="O713" s="161">
        <f t="shared" si="388"/>
        <v>0</v>
      </c>
      <c r="P713" s="161">
        <f t="shared" si="388"/>
        <v>0</v>
      </c>
      <c r="Q713" s="161">
        <f t="shared" si="388"/>
        <v>0</v>
      </c>
      <c r="R713" s="161">
        <f t="shared" si="388"/>
        <v>0</v>
      </c>
      <c r="S713" s="161">
        <f t="shared" si="388"/>
        <v>0</v>
      </c>
      <c r="T713" s="161">
        <f t="shared" si="388"/>
        <v>0</v>
      </c>
      <c r="U713" s="161">
        <f t="shared" si="388"/>
        <v>0</v>
      </c>
      <c r="V713" s="161">
        <f t="shared" si="388"/>
        <v>0</v>
      </c>
      <c r="W713" s="161">
        <f t="shared" si="388"/>
        <v>0</v>
      </c>
      <c r="X713" s="161">
        <f t="shared" si="388"/>
        <v>0</v>
      </c>
      <c r="Y713" s="161">
        <f t="shared" si="388"/>
        <v>0</v>
      </c>
      <c r="Z713" s="161">
        <f t="shared" si="388"/>
        <v>0</v>
      </c>
      <c r="AA713" s="161">
        <f t="shared" si="388"/>
        <v>0</v>
      </c>
      <c r="AB713" s="161">
        <f t="shared" si="388"/>
        <v>0</v>
      </c>
      <c r="AC713" s="161">
        <f t="shared" si="388"/>
        <v>0</v>
      </c>
      <c r="AD713" s="161">
        <f t="shared" si="388"/>
        <v>0</v>
      </c>
      <c r="AE713" s="161">
        <f t="shared" si="388"/>
        <v>0</v>
      </c>
      <c r="AF713" s="161">
        <f t="shared" si="388"/>
        <v>0</v>
      </c>
      <c r="AG713" s="161">
        <f t="shared" si="388"/>
        <v>0</v>
      </c>
      <c r="AH713" s="161">
        <f t="shared" si="388"/>
        <v>0</v>
      </c>
      <c r="AI713" s="161">
        <f t="shared" si="388"/>
        <v>0</v>
      </c>
      <c r="AJ713" s="161">
        <f t="shared" si="388"/>
        <v>0</v>
      </c>
      <c r="AK713" s="161">
        <f t="shared" si="388"/>
        <v>0</v>
      </c>
      <c r="AL713" s="161">
        <f t="shared" si="388"/>
        <v>0</v>
      </c>
      <c r="AM713" s="161">
        <f t="shared" si="388"/>
        <v>0</v>
      </c>
      <c r="AN713" s="161">
        <f t="shared" si="388"/>
        <v>0</v>
      </c>
      <c r="AO713" s="161">
        <f t="shared" si="388"/>
        <v>0</v>
      </c>
      <c r="AP713" s="161">
        <f t="shared" si="388"/>
        <v>0</v>
      </c>
    </row>
    <row r="714" spans="1:42" x14ac:dyDescent="0.2">
      <c r="A714" s="4">
        <f t="shared" si="387"/>
        <v>4</v>
      </c>
      <c r="B714" s="179">
        <f t="shared" si="384"/>
        <v>0</v>
      </c>
      <c r="C714" s="161">
        <f t="shared" ref="C714:AP714" si="389">IF(C$2&gt;analysis_period,0,IF(C$2=equip1_reserve_freq*$A714,equip1_reserve_cost*system_capacity*1000*(1+inflation_rate/100)^B$2,0))</f>
        <v>0</v>
      </c>
      <c r="D714" s="161">
        <f t="shared" si="389"/>
        <v>0</v>
      </c>
      <c r="E714" s="161">
        <f t="shared" si="389"/>
        <v>0</v>
      </c>
      <c r="F714" s="161">
        <f t="shared" si="389"/>
        <v>0</v>
      </c>
      <c r="G714" s="161">
        <f t="shared" si="389"/>
        <v>0</v>
      </c>
      <c r="H714" s="161">
        <f t="shared" si="389"/>
        <v>0</v>
      </c>
      <c r="I714" s="161">
        <f t="shared" si="389"/>
        <v>0</v>
      </c>
      <c r="J714" s="161">
        <f t="shared" si="389"/>
        <v>0</v>
      </c>
      <c r="K714" s="161">
        <f t="shared" si="389"/>
        <v>0</v>
      </c>
      <c r="L714" s="161">
        <f t="shared" si="389"/>
        <v>0</v>
      </c>
      <c r="M714" s="161">
        <f t="shared" si="389"/>
        <v>0</v>
      </c>
      <c r="N714" s="161">
        <f t="shared" si="389"/>
        <v>0</v>
      </c>
      <c r="O714" s="161">
        <f t="shared" si="389"/>
        <v>0</v>
      </c>
      <c r="P714" s="161">
        <f t="shared" si="389"/>
        <v>0</v>
      </c>
      <c r="Q714" s="161">
        <f t="shared" si="389"/>
        <v>0</v>
      </c>
      <c r="R714" s="161">
        <f t="shared" si="389"/>
        <v>0</v>
      </c>
      <c r="S714" s="161">
        <f t="shared" si="389"/>
        <v>0</v>
      </c>
      <c r="T714" s="161">
        <f t="shared" si="389"/>
        <v>0</v>
      </c>
      <c r="U714" s="161">
        <f t="shared" si="389"/>
        <v>0</v>
      </c>
      <c r="V714" s="161">
        <f t="shared" si="389"/>
        <v>0</v>
      </c>
      <c r="W714" s="161">
        <f t="shared" si="389"/>
        <v>0</v>
      </c>
      <c r="X714" s="161">
        <f t="shared" si="389"/>
        <v>0</v>
      </c>
      <c r="Y714" s="161">
        <f t="shared" si="389"/>
        <v>0</v>
      </c>
      <c r="Z714" s="161">
        <f t="shared" si="389"/>
        <v>0</v>
      </c>
      <c r="AA714" s="161">
        <f t="shared" si="389"/>
        <v>0</v>
      </c>
      <c r="AB714" s="161">
        <f t="shared" si="389"/>
        <v>0</v>
      </c>
      <c r="AC714" s="161">
        <f t="shared" si="389"/>
        <v>0</v>
      </c>
      <c r="AD714" s="161">
        <f t="shared" si="389"/>
        <v>0</v>
      </c>
      <c r="AE714" s="161">
        <f t="shared" si="389"/>
        <v>0</v>
      </c>
      <c r="AF714" s="161">
        <f t="shared" si="389"/>
        <v>0</v>
      </c>
      <c r="AG714" s="161">
        <f t="shared" si="389"/>
        <v>0</v>
      </c>
      <c r="AH714" s="161">
        <f t="shared" si="389"/>
        <v>0</v>
      </c>
      <c r="AI714" s="161">
        <f t="shared" si="389"/>
        <v>0</v>
      </c>
      <c r="AJ714" s="161">
        <f t="shared" si="389"/>
        <v>0</v>
      </c>
      <c r="AK714" s="161">
        <f t="shared" si="389"/>
        <v>0</v>
      </c>
      <c r="AL714" s="161">
        <f t="shared" si="389"/>
        <v>0</v>
      </c>
      <c r="AM714" s="161">
        <f t="shared" si="389"/>
        <v>0</v>
      </c>
      <c r="AN714" s="161">
        <f t="shared" si="389"/>
        <v>0</v>
      </c>
      <c r="AO714" s="161">
        <f t="shared" si="389"/>
        <v>0</v>
      </c>
      <c r="AP714" s="161">
        <f t="shared" si="389"/>
        <v>0</v>
      </c>
    </row>
    <row r="715" spans="1:42" x14ac:dyDescent="0.2">
      <c r="A715" s="4">
        <f t="shared" si="387"/>
        <v>5</v>
      </c>
      <c r="B715" s="179">
        <f t="shared" si="384"/>
        <v>0</v>
      </c>
      <c r="C715" s="161">
        <f t="shared" ref="C715:AP715" si="390">IF(C$2&gt;analysis_period,0,IF(C$2=equip1_reserve_freq*$A715,equip1_reserve_cost*system_capacity*1000*(1+inflation_rate/100)^B$2,0))</f>
        <v>0</v>
      </c>
      <c r="D715" s="161">
        <f t="shared" si="390"/>
        <v>0</v>
      </c>
      <c r="E715" s="161">
        <f t="shared" si="390"/>
        <v>0</v>
      </c>
      <c r="F715" s="161">
        <f t="shared" si="390"/>
        <v>0</v>
      </c>
      <c r="G715" s="161">
        <f t="shared" si="390"/>
        <v>0</v>
      </c>
      <c r="H715" s="161">
        <f t="shared" si="390"/>
        <v>0</v>
      </c>
      <c r="I715" s="161">
        <f t="shared" si="390"/>
        <v>0</v>
      </c>
      <c r="J715" s="161">
        <f t="shared" si="390"/>
        <v>0</v>
      </c>
      <c r="K715" s="161">
        <f t="shared" si="390"/>
        <v>0</v>
      </c>
      <c r="L715" s="161">
        <f t="shared" si="390"/>
        <v>0</v>
      </c>
      <c r="M715" s="161">
        <f t="shared" si="390"/>
        <v>0</v>
      </c>
      <c r="N715" s="161">
        <f t="shared" si="390"/>
        <v>0</v>
      </c>
      <c r="O715" s="161">
        <f t="shared" si="390"/>
        <v>0</v>
      </c>
      <c r="P715" s="161">
        <f t="shared" si="390"/>
        <v>0</v>
      </c>
      <c r="Q715" s="161">
        <f t="shared" si="390"/>
        <v>0</v>
      </c>
      <c r="R715" s="161">
        <f t="shared" si="390"/>
        <v>0</v>
      </c>
      <c r="S715" s="161">
        <f t="shared" si="390"/>
        <v>0</v>
      </c>
      <c r="T715" s="161">
        <f t="shared" si="390"/>
        <v>0</v>
      </c>
      <c r="U715" s="161">
        <f t="shared" si="390"/>
        <v>0</v>
      </c>
      <c r="V715" s="161">
        <f t="shared" si="390"/>
        <v>0</v>
      </c>
      <c r="W715" s="161">
        <f t="shared" si="390"/>
        <v>0</v>
      </c>
      <c r="X715" s="161">
        <f t="shared" si="390"/>
        <v>0</v>
      </c>
      <c r="Y715" s="161">
        <f t="shared" si="390"/>
        <v>0</v>
      </c>
      <c r="Z715" s="161">
        <f t="shared" si="390"/>
        <v>0</v>
      </c>
      <c r="AA715" s="161">
        <f t="shared" si="390"/>
        <v>0</v>
      </c>
      <c r="AB715" s="161">
        <f t="shared" si="390"/>
        <v>0</v>
      </c>
      <c r="AC715" s="161">
        <f t="shared" si="390"/>
        <v>0</v>
      </c>
      <c r="AD715" s="161">
        <f t="shared" si="390"/>
        <v>0</v>
      </c>
      <c r="AE715" s="161">
        <f t="shared" si="390"/>
        <v>0</v>
      </c>
      <c r="AF715" s="161">
        <f t="shared" si="390"/>
        <v>0</v>
      </c>
      <c r="AG715" s="161">
        <f t="shared" si="390"/>
        <v>0</v>
      </c>
      <c r="AH715" s="161">
        <f t="shared" si="390"/>
        <v>0</v>
      </c>
      <c r="AI715" s="161">
        <f t="shared" si="390"/>
        <v>0</v>
      </c>
      <c r="AJ715" s="161">
        <f t="shared" si="390"/>
        <v>0</v>
      </c>
      <c r="AK715" s="161">
        <f t="shared" si="390"/>
        <v>0</v>
      </c>
      <c r="AL715" s="161">
        <f t="shared" si="390"/>
        <v>0</v>
      </c>
      <c r="AM715" s="161">
        <f t="shared" si="390"/>
        <v>0</v>
      </c>
      <c r="AN715" s="161">
        <f t="shared" si="390"/>
        <v>0</v>
      </c>
      <c r="AO715" s="161">
        <f t="shared" si="390"/>
        <v>0</v>
      </c>
      <c r="AP715" s="161">
        <f t="shared" si="390"/>
        <v>0</v>
      </c>
    </row>
    <row r="716" spans="1:42" x14ac:dyDescent="0.2">
      <c r="A716" s="4">
        <f t="shared" si="387"/>
        <v>6</v>
      </c>
      <c r="B716" s="179">
        <f t="shared" si="384"/>
        <v>0</v>
      </c>
      <c r="C716" s="161">
        <f t="shared" ref="C716:AP716" si="391">IF(C$2&gt;analysis_period,0,IF(C$2=equip1_reserve_freq*$A716,equip1_reserve_cost*system_capacity*1000*(1+inflation_rate/100)^B$2,0))</f>
        <v>0</v>
      </c>
      <c r="D716" s="161">
        <f t="shared" si="391"/>
        <v>0</v>
      </c>
      <c r="E716" s="161">
        <f t="shared" si="391"/>
        <v>0</v>
      </c>
      <c r="F716" s="161">
        <f t="shared" si="391"/>
        <v>0</v>
      </c>
      <c r="G716" s="161">
        <f t="shared" si="391"/>
        <v>0</v>
      </c>
      <c r="H716" s="161">
        <f t="shared" si="391"/>
        <v>0</v>
      </c>
      <c r="I716" s="161">
        <f t="shared" si="391"/>
        <v>0</v>
      </c>
      <c r="J716" s="161">
        <f t="shared" si="391"/>
        <v>0</v>
      </c>
      <c r="K716" s="161">
        <f t="shared" si="391"/>
        <v>0</v>
      </c>
      <c r="L716" s="161">
        <f t="shared" si="391"/>
        <v>0</v>
      </c>
      <c r="M716" s="161">
        <f t="shared" si="391"/>
        <v>0</v>
      </c>
      <c r="N716" s="161">
        <f t="shared" si="391"/>
        <v>0</v>
      </c>
      <c r="O716" s="161">
        <f t="shared" si="391"/>
        <v>0</v>
      </c>
      <c r="P716" s="161">
        <f t="shared" si="391"/>
        <v>0</v>
      </c>
      <c r="Q716" s="161">
        <f t="shared" si="391"/>
        <v>0</v>
      </c>
      <c r="R716" s="161">
        <f t="shared" si="391"/>
        <v>0</v>
      </c>
      <c r="S716" s="161">
        <f t="shared" si="391"/>
        <v>0</v>
      </c>
      <c r="T716" s="161">
        <f t="shared" si="391"/>
        <v>0</v>
      </c>
      <c r="U716" s="161">
        <f t="shared" si="391"/>
        <v>0</v>
      </c>
      <c r="V716" s="161">
        <f t="shared" si="391"/>
        <v>0</v>
      </c>
      <c r="W716" s="161">
        <f t="shared" si="391"/>
        <v>0</v>
      </c>
      <c r="X716" s="161">
        <f t="shared" si="391"/>
        <v>0</v>
      </c>
      <c r="Y716" s="161">
        <f t="shared" si="391"/>
        <v>0</v>
      </c>
      <c r="Z716" s="161">
        <f t="shared" si="391"/>
        <v>0</v>
      </c>
      <c r="AA716" s="161">
        <f t="shared" si="391"/>
        <v>0</v>
      </c>
      <c r="AB716" s="161">
        <f t="shared" si="391"/>
        <v>0</v>
      </c>
      <c r="AC716" s="161">
        <f t="shared" si="391"/>
        <v>0</v>
      </c>
      <c r="AD716" s="161">
        <f t="shared" si="391"/>
        <v>0</v>
      </c>
      <c r="AE716" s="161">
        <f t="shared" si="391"/>
        <v>0</v>
      </c>
      <c r="AF716" s="161">
        <f t="shared" si="391"/>
        <v>0</v>
      </c>
      <c r="AG716" s="161">
        <f t="shared" si="391"/>
        <v>0</v>
      </c>
      <c r="AH716" s="161">
        <f t="shared" si="391"/>
        <v>0</v>
      </c>
      <c r="AI716" s="161">
        <f t="shared" si="391"/>
        <v>0</v>
      </c>
      <c r="AJ716" s="161">
        <f t="shared" si="391"/>
        <v>0</v>
      </c>
      <c r="AK716" s="161">
        <f t="shared" si="391"/>
        <v>0</v>
      </c>
      <c r="AL716" s="161">
        <f t="shared" si="391"/>
        <v>0</v>
      </c>
      <c r="AM716" s="161">
        <f t="shared" si="391"/>
        <v>0</v>
      </c>
      <c r="AN716" s="161">
        <f t="shared" si="391"/>
        <v>0</v>
      </c>
      <c r="AO716" s="161">
        <f t="shared" si="391"/>
        <v>0</v>
      </c>
      <c r="AP716" s="161">
        <f t="shared" si="391"/>
        <v>0</v>
      </c>
    </row>
    <row r="717" spans="1:42" x14ac:dyDescent="0.2">
      <c r="A717" s="4">
        <f t="shared" si="387"/>
        <v>7</v>
      </c>
      <c r="B717" s="179">
        <f t="shared" si="384"/>
        <v>0</v>
      </c>
      <c r="C717" s="161">
        <f t="shared" ref="C717:AP717" si="392">IF(C$2&gt;analysis_period,0,IF(C$2=equip1_reserve_freq*$A717,equip1_reserve_cost*system_capacity*1000*(1+inflation_rate/100)^B$2,0))</f>
        <v>0</v>
      </c>
      <c r="D717" s="161">
        <f t="shared" si="392"/>
        <v>0</v>
      </c>
      <c r="E717" s="161">
        <f t="shared" si="392"/>
        <v>0</v>
      </c>
      <c r="F717" s="161">
        <f t="shared" si="392"/>
        <v>0</v>
      </c>
      <c r="G717" s="161">
        <f t="shared" si="392"/>
        <v>0</v>
      </c>
      <c r="H717" s="161">
        <f t="shared" si="392"/>
        <v>0</v>
      </c>
      <c r="I717" s="161">
        <f t="shared" si="392"/>
        <v>0</v>
      </c>
      <c r="J717" s="161">
        <f t="shared" si="392"/>
        <v>0</v>
      </c>
      <c r="K717" s="161">
        <f t="shared" si="392"/>
        <v>0</v>
      </c>
      <c r="L717" s="161">
        <f t="shared" si="392"/>
        <v>0</v>
      </c>
      <c r="M717" s="161">
        <f t="shared" si="392"/>
        <v>0</v>
      </c>
      <c r="N717" s="161">
        <f t="shared" si="392"/>
        <v>0</v>
      </c>
      <c r="O717" s="161">
        <f t="shared" si="392"/>
        <v>0</v>
      </c>
      <c r="P717" s="161">
        <f t="shared" si="392"/>
        <v>0</v>
      </c>
      <c r="Q717" s="161">
        <f t="shared" si="392"/>
        <v>0</v>
      </c>
      <c r="R717" s="161">
        <f t="shared" si="392"/>
        <v>0</v>
      </c>
      <c r="S717" s="161">
        <f t="shared" si="392"/>
        <v>0</v>
      </c>
      <c r="T717" s="161">
        <f t="shared" si="392"/>
        <v>0</v>
      </c>
      <c r="U717" s="161">
        <f t="shared" si="392"/>
        <v>0</v>
      </c>
      <c r="V717" s="161">
        <f t="shared" si="392"/>
        <v>0</v>
      </c>
      <c r="W717" s="161">
        <f t="shared" si="392"/>
        <v>0</v>
      </c>
      <c r="X717" s="161">
        <f t="shared" si="392"/>
        <v>0</v>
      </c>
      <c r="Y717" s="161">
        <f t="shared" si="392"/>
        <v>0</v>
      </c>
      <c r="Z717" s="161">
        <f t="shared" si="392"/>
        <v>0</v>
      </c>
      <c r="AA717" s="161">
        <f t="shared" si="392"/>
        <v>0</v>
      </c>
      <c r="AB717" s="161">
        <f t="shared" si="392"/>
        <v>0</v>
      </c>
      <c r="AC717" s="161">
        <f t="shared" si="392"/>
        <v>0</v>
      </c>
      <c r="AD717" s="161">
        <f t="shared" si="392"/>
        <v>0</v>
      </c>
      <c r="AE717" s="161">
        <f t="shared" si="392"/>
        <v>0</v>
      </c>
      <c r="AF717" s="161">
        <f t="shared" si="392"/>
        <v>0</v>
      </c>
      <c r="AG717" s="161">
        <f t="shared" si="392"/>
        <v>0</v>
      </c>
      <c r="AH717" s="161">
        <f t="shared" si="392"/>
        <v>0</v>
      </c>
      <c r="AI717" s="161">
        <f t="shared" si="392"/>
        <v>0</v>
      </c>
      <c r="AJ717" s="161">
        <f t="shared" si="392"/>
        <v>0</v>
      </c>
      <c r="AK717" s="161">
        <f t="shared" si="392"/>
        <v>0</v>
      </c>
      <c r="AL717" s="161">
        <f t="shared" si="392"/>
        <v>0</v>
      </c>
      <c r="AM717" s="161">
        <f t="shared" si="392"/>
        <v>0</v>
      </c>
      <c r="AN717" s="161">
        <f t="shared" si="392"/>
        <v>0</v>
      </c>
      <c r="AO717" s="161">
        <f t="shared" si="392"/>
        <v>0</v>
      </c>
      <c r="AP717" s="161">
        <f t="shared" si="392"/>
        <v>0</v>
      </c>
    </row>
    <row r="718" spans="1:42" x14ac:dyDescent="0.2">
      <c r="A718" s="4">
        <f t="shared" si="387"/>
        <v>8</v>
      </c>
      <c r="B718" s="179">
        <f t="shared" si="384"/>
        <v>0</v>
      </c>
      <c r="C718" s="161">
        <f t="shared" ref="C718:AP718" si="393">IF(C$2&gt;analysis_period,0,IF(C$2=equip1_reserve_freq*$A718,equip1_reserve_cost*system_capacity*1000*(1+inflation_rate/100)^B$2,0))</f>
        <v>0</v>
      </c>
      <c r="D718" s="161">
        <f t="shared" si="393"/>
        <v>0</v>
      </c>
      <c r="E718" s="161">
        <f t="shared" si="393"/>
        <v>0</v>
      </c>
      <c r="F718" s="161">
        <f t="shared" si="393"/>
        <v>0</v>
      </c>
      <c r="G718" s="161">
        <f t="shared" si="393"/>
        <v>0</v>
      </c>
      <c r="H718" s="161">
        <f t="shared" si="393"/>
        <v>0</v>
      </c>
      <c r="I718" s="161">
        <f t="shared" si="393"/>
        <v>0</v>
      </c>
      <c r="J718" s="161">
        <f t="shared" si="393"/>
        <v>0</v>
      </c>
      <c r="K718" s="161">
        <f t="shared" si="393"/>
        <v>0</v>
      </c>
      <c r="L718" s="161">
        <f t="shared" si="393"/>
        <v>0</v>
      </c>
      <c r="M718" s="161">
        <f t="shared" si="393"/>
        <v>0</v>
      </c>
      <c r="N718" s="161">
        <f t="shared" si="393"/>
        <v>0</v>
      </c>
      <c r="O718" s="161">
        <f t="shared" si="393"/>
        <v>0</v>
      </c>
      <c r="P718" s="161">
        <f t="shared" si="393"/>
        <v>0</v>
      </c>
      <c r="Q718" s="161">
        <f t="shared" si="393"/>
        <v>0</v>
      </c>
      <c r="R718" s="161">
        <f t="shared" si="393"/>
        <v>0</v>
      </c>
      <c r="S718" s="161">
        <f t="shared" si="393"/>
        <v>0</v>
      </c>
      <c r="T718" s="161">
        <f t="shared" si="393"/>
        <v>0</v>
      </c>
      <c r="U718" s="161">
        <f t="shared" si="393"/>
        <v>0</v>
      </c>
      <c r="V718" s="161">
        <f t="shared" si="393"/>
        <v>0</v>
      </c>
      <c r="W718" s="161">
        <f t="shared" si="393"/>
        <v>0</v>
      </c>
      <c r="X718" s="161">
        <f t="shared" si="393"/>
        <v>0</v>
      </c>
      <c r="Y718" s="161">
        <f t="shared" si="393"/>
        <v>0</v>
      </c>
      <c r="Z718" s="161">
        <f t="shared" si="393"/>
        <v>0</v>
      </c>
      <c r="AA718" s="161">
        <f t="shared" si="393"/>
        <v>0</v>
      </c>
      <c r="AB718" s="161">
        <f t="shared" si="393"/>
        <v>0</v>
      </c>
      <c r="AC718" s="161">
        <f t="shared" si="393"/>
        <v>0</v>
      </c>
      <c r="AD718" s="161">
        <f t="shared" si="393"/>
        <v>0</v>
      </c>
      <c r="AE718" s="161">
        <f t="shared" si="393"/>
        <v>0</v>
      </c>
      <c r="AF718" s="161">
        <f t="shared" si="393"/>
        <v>0</v>
      </c>
      <c r="AG718" s="161">
        <f t="shared" si="393"/>
        <v>0</v>
      </c>
      <c r="AH718" s="161">
        <f t="shared" si="393"/>
        <v>0</v>
      </c>
      <c r="AI718" s="161">
        <f t="shared" si="393"/>
        <v>0</v>
      </c>
      <c r="AJ718" s="161">
        <f t="shared" si="393"/>
        <v>0</v>
      </c>
      <c r="AK718" s="161">
        <f t="shared" si="393"/>
        <v>0</v>
      </c>
      <c r="AL718" s="161">
        <f t="shared" si="393"/>
        <v>0</v>
      </c>
      <c r="AM718" s="161">
        <f t="shared" si="393"/>
        <v>0</v>
      </c>
      <c r="AN718" s="161">
        <f t="shared" si="393"/>
        <v>0</v>
      </c>
      <c r="AO718" s="161">
        <f t="shared" si="393"/>
        <v>0</v>
      </c>
      <c r="AP718" s="161">
        <f t="shared" si="393"/>
        <v>0</v>
      </c>
    </row>
    <row r="719" spans="1:42" x14ac:dyDescent="0.2">
      <c r="A719" s="4">
        <f>A718+1</f>
        <v>9</v>
      </c>
      <c r="B719" s="179">
        <f t="shared" si="384"/>
        <v>0</v>
      </c>
      <c r="C719" s="161">
        <f t="shared" ref="C719:AP719" si="394">IF(C$2&gt;analysis_period,0,IF(C$2=equip1_reserve_freq*$A719,equip1_reserve_cost*system_capacity*1000*(1+inflation_rate/100)^B$2,0))</f>
        <v>0</v>
      </c>
      <c r="D719" s="161">
        <f t="shared" si="394"/>
        <v>0</v>
      </c>
      <c r="E719" s="161">
        <f t="shared" si="394"/>
        <v>0</v>
      </c>
      <c r="F719" s="161">
        <f t="shared" si="394"/>
        <v>0</v>
      </c>
      <c r="G719" s="161">
        <f t="shared" si="394"/>
        <v>0</v>
      </c>
      <c r="H719" s="161">
        <f t="shared" si="394"/>
        <v>0</v>
      </c>
      <c r="I719" s="161">
        <f t="shared" si="394"/>
        <v>0</v>
      </c>
      <c r="J719" s="161">
        <f t="shared" si="394"/>
        <v>0</v>
      </c>
      <c r="K719" s="161">
        <f t="shared" si="394"/>
        <v>0</v>
      </c>
      <c r="L719" s="161">
        <f t="shared" si="394"/>
        <v>0</v>
      </c>
      <c r="M719" s="161">
        <f t="shared" si="394"/>
        <v>0</v>
      </c>
      <c r="N719" s="161">
        <f t="shared" si="394"/>
        <v>0</v>
      </c>
      <c r="O719" s="161">
        <f t="shared" si="394"/>
        <v>0</v>
      </c>
      <c r="P719" s="161">
        <f t="shared" si="394"/>
        <v>0</v>
      </c>
      <c r="Q719" s="161">
        <f t="shared" si="394"/>
        <v>0</v>
      </c>
      <c r="R719" s="161">
        <f t="shared" si="394"/>
        <v>0</v>
      </c>
      <c r="S719" s="161">
        <f t="shared" si="394"/>
        <v>0</v>
      </c>
      <c r="T719" s="161">
        <f t="shared" si="394"/>
        <v>0</v>
      </c>
      <c r="U719" s="161">
        <f t="shared" si="394"/>
        <v>0</v>
      </c>
      <c r="V719" s="161">
        <f t="shared" si="394"/>
        <v>0</v>
      </c>
      <c r="W719" s="161">
        <f t="shared" si="394"/>
        <v>0</v>
      </c>
      <c r="X719" s="161">
        <f t="shared" si="394"/>
        <v>0</v>
      </c>
      <c r="Y719" s="161">
        <f t="shared" si="394"/>
        <v>0</v>
      </c>
      <c r="Z719" s="161">
        <f t="shared" si="394"/>
        <v>0</v>
      </c>
      <c r="AA719" s="161">
        <f t="shared" si="394"/>
        <v>0</v>
      </c>
      <c r="AB719" s="161">
        <f t="shared" si="394"/>
        <v>0</v>
      </c>
      <c r="AC719" s="161">
        <f t="shared" si="394"/>
        <v>0</v>
      </c>
      <c r="AD719" s="161">
        <f t="shared" si="394"/>
        <v>0</v>
      </c>
      <c r="AE719" s="161">
        <f t="shared" si="394"/>
        <v>0</v>
      </c>
      <c r="AF719" s="161">
        <f t="shared" si="394"/>
        <v>0</v>
      </c>
      <c r="AG719" s="161">
        <f t="shared" si="394"/>
        <v>0</v>
      </c>
      <c r="AH719" s="161">
        <f t="shared" si="394"/>
        <v>0</v>
      </c>
      <c r="AI719" s="161">
        <f t="shared" si="394"/>
        <v>0</v>
      </c>
      <c r="AJ719" s="161">
        <f t="shared" si="394"/>
        <v>0</v>
      </c>
      <c r="AK719" s="161">
        <f t="shared" si="394"/>
        <v>0</v>
      </c>
      <c r="AL719" s="161">
        <f t="shared" si="394"/>
        <v>0</v>
      </c>
      <c r="AM719" s="161">
        <f t="shared" si="394"/>
        <v>0</v>
      </c>
      <c r="AN719" s="161">
        <f t="shared" si="394"/>
        <v>0</v>
      </c>
      <c r="AO719" s="161">
        <f t="shared" si="394"/>
        <v>0</v>
      </c>
      <c r="AP719" s="161">
        <f t="shared" si="394"/>
        <v>0</v>
      </c>
    </row>
    <row r="720" spans="1:42" x14ac:dyDescent="0.2">
      <c r="A720" s="4">
        <f t="shared" si="387"/>
        <v>10</v>
      </c>
      <c r="B720" s="179">
        <f t="shared" si="384"/>
        <v>0</v>
      </c>
      <c r="C720" s="161">
        <f t="shared" ref="C720:AP720" si="395">IF(C$2&gt;analysis_period,0,IF(C$2=equip1_reserve_freq*$A720,equip1_reserve_cost*system_capacity*1000*(1+inflation_rate/100)^B$2,0))</f>
        <v>0</v>
      </c>
      <c r="D720" s="161">
        <f t="shared" si="395"/>
        <v>0</v>
      </c>
      <c r="E720" s="161">
        <f t="shared" si="395"/>
        <v>0</v>
      </c>
      <c r="F720" s="161">
        <f t="shared" si="395"/>
        <v>0</v>
      </c>
      <c r="G720" s="161">
        <f t="shared" si="395"/>
        <v>0</v>
      </c>
      <c r="H720" s="161">
        <f t="shared" si="395"/>
        <v>0</v>
      </c>
      <c r="I720" s="161">
        <f t="shared" si="395"/>
        <v>0</v>
      </c>
      <c r="J720" s="161">
        <f t="shared" si="395"/>
        <v>0</v>
      </c>
      <c r="K720" s="161">
        <f t="shared" si="395"/>
        <v>0</v>
      </c>
      <c r="L720" s="161">
        <f t="shared" si="395"/>
        <v>0</v>
      </c>
      <c r="M720" s="161">
        <f t="shared" si="395"/>
        <v>0</v>
      </c>
      <c r="N720" s="161">
        <f t="shared" si="395"/>
        <v>0</v>
      </c>
      <c r="O720" s="161">
        <f t="shared" si="395"/>
        <v>0</v>
      </c>
      <c r="P720" s="161">
        <f t="shared" si="395"/>
        <v>0</v>
      </c>
      <c r="Q720" s="161">
        <f t="shared" si="395"/>
        <v>0</v>
      </c>
      <c r="R720" s="161">
        <f t="shared" si="395"/>
        <v>0</v>
      </c>
      <c r="S720" s="161">
        <f t="shared" si="395"/>
        <v>0</v>
      </c>
      <c r="T720" s="161">
        <f t="shared" si="395"/>
        <v>0</v>
      </c>
      <c r="U720" s="161">
        <f t="shared" si="395"/>
        <v>0</v>
      </c>
      <c r="V720" s="161">
        <f t="shared" si="395"/>
        <v>0</v>
      </c>
      <c r="W720" s="161">
        <f t="shared" si="395"/>
        <v>0</v>
      </c>
      <c r="X720" s="161">
        <f t="shared" si="395"/>
        <v>0</v>
      </c>
      <c r="Y720" s="161">
        <f t="shared" si="395"/>
        <v>0</v>
      </c>
      <c r="Z720" s="161">
        <f t="shared" si="395"/>
        <v>0</v>
      </c>
      <c r="AA720" s="161">
        <f t="shared" si="395"/>
        <v>0</v>
      </c>
      <c r="AB720" s="161">
        <f t="shared" si="395"/>
        <v>0</v>
      </c>
      <c r="AC720" s="161">
        <f t="shared" si="395"/>
        <v>0</v>
      </c>
      <c r="AD720" s="161">
        <f t="shared" si="395"/>
        <v>0</v>
      </c>
      <c r="AE720" s="161">
        <f t="shared" si="395"/>
        <v>0</v>
      </c>
      <c r="AF720" s="161">
        <f t="shared" si="395"/>
        <v>0</v>
      </c>
      <c r="AG720" s="161">
        <f t="shared" si="395"/>
        <v>0</v>
      </c>
      <c r="AH720" s="161">
        <f t="shared" si="395"/>
        <v>0</v>
      </c>
      <c r="AI720" s="161">
        <f t="shared" si="395"/>
        <v>0</v>
      </c>
      <c r="AJ720" s="161">
        <f t="shared" si="395"/>
        <v>0</v>
      </c>
      <c r="AK720" s="161">
        <f t="shared" si="395"/>
        <v>0</v>
      </c>
      <c r="AL720" s="161">
        <f t="shared" si="395"/>
        <v>0</v>
      </c>
      <c r="AM720" s="161">
        <f t="shared" si="395"/>
        <v>0</v>
      </c>
      <c r="AN720" s="161">
        <f t="shared" si="395"/>
        <v>0</v>
      </c>
      <c r="AO720" s="161">
        <f t="shared" si="395"/>
        <v>0</v>
      </c>
      <c r="AP720" s="161">
        <f t="shared" si="395"/>
        <v>0</v>
      </c>
    </row>
    <row r="721" spans="1:42" x14ac:dyDescent="0.2">
      <c r="A721" s="26" t="s">
        <v>12</v>
      </c>
      <c r="B721" s="15"/>
      <c r="C721" s="161">
        <f>SUM(C711:C720)</f>
        <v>0</v>
      </c>
      <c r="D721" s="161">
        <f t="shared" ref="D721:AD721" si="396">SUM(D711:D720)</f>
        <v>0</v>
      </c>
      <c r="E721" s="161">
        <f t="shared" si="396"/>
        <v>0</v>
      </c>
      <c r="F721" s="161">
        <f t="shared" si="396"/>
        <v>0</v>
      </c>
      <c r="G721" s="161">
        <f t="shared" si="396"/>
        <v>0</v>
      </c>
      <c r="H721" s="161">
        <f t="shared" si="396"/>
        <v>0</v>
      </c>
      <c r="I721" s="161">
        <f t="shared" si="396"/>
        <v>0</v>
      </c>
      <c r="J721" s="161">
        <f t="shared" si="396"/>
        <v>0</v>
      </c>
      <c r="K721" s="161">
        <f t="shared" si="396"/>
        <v>0</v>
      </c>
      <c r="L721" s="161">
        <f t="shared" si="396"/>
        <v>0</v>
      </c>
      <c r="M721" s="161">
        <f t="shared" si="396"/>
        <v>0</v>
      </c>
      <c r="N721" s="161">
        <f t="shared" si="396"/>
        <v>0</v>
      </c>
      <c r="O721" s="161">
        <f t="shared" si="396"/>
        <v>0</v>
      </c>
      <c r="P721" s="161">
        <f t="shared" si="396"/>
        <v>0</v>
      </c>
      <c r="Q721" s="161">
        <f t="shared" si="396"/>
        <v>0</v>
      </c>
      <c r="R721" s="161">
        <f t="shared" si="396"/>
        <v>0</v>
      </c>
      <c r="S721" s="161">
        <f t="shared" si="396"/>
        <v>0</v>
      </c>
      <c r="T721" s="161">
        <f t="shared" si="396"/>
        <v>0</v>
      </c>
      <c r="U721" s="161">
        <f t="shared" si="396"/>
        <v>0</v>
      </c>
      <c r="V721" s="161">
        <f t="shared" si="396"/>
        <v>0</v>
      </c>
      <c r="W721" s="161">
        <f t="shared" si="396"/>
        <v>0</v>
      </c>
      <c r="X721" s="161">
        <f t="shared" si="396"/>
        <v>0</v>
      </c>
      <c r="Y721" s="161">
        <f t="shared" si="396"/>
        <v>0</v>
      </c>
      <c r="Z721" s="161">
        <f t="shared" si="396"/>
        <v>0</v>
      </c>
      <c r="AA721" s="161">
        <f t="shared" si="396"/>
        <v>0</v>
      </c>
      <c r="AB721" s="161">
        <f t="shared" si="396"/>
        <v>0</v>
      </c>
      <c r="AC721" s="161">
        <f t="shared" si="396"/>
        <v>0</v>
      </c>
      <c r="AD721" s="161">
        <f t="shared" si="396"/>
        <v>0</v>
      </c>
      <c r="AE721" s="161">
        <f t="shared" ref="AE721" si="397">SUM(AE711:AE720)</f>
        <v>0</v>
      </c>
      <c r="AF721" s="161">
        <f t="shared" ref="AF721:AP721" si="398">SUM(AF711:AF720)</f>
        <v>0</v>
      </c>
      <c r="AG721" s="161">
        <f t="shared" si="398"/>
        <v>0</v>
      </c>
      <c r="AH721" s="161">
        <f t="shared" si="398"/>
        <v>0</v>
      </c>
      <c r="AI721" s="161">
        <f t="shared" si="398"/>
        <v>0</v>
      </c>
      <c r="AJ721" s="161">
        <f t="shared" si="398"/>
        <v>0</v>
      </c>
      <c r="AK721" s="161">
        <f t="shared" si="398"/>
        <v>0</v>
      </c>
      <c r="AL721" s="161">
        <f t="shared" si="398"/>
        <v>0</v>
      </c>
      <c r="AM721" s="161">
        <f t="shared" si="398"/>
        <v>0</v>
      </c>
      <c r="AN721" s="161">
        <f t="shared" si="398"/>
        <v>0</v>
      </c>
      <c r="AO721" s="161">
        <f t="shared" si="398"/>
        <v>0</v>
      </c>
      <c r="AP721" s="161">
        <f t="shared" si="398"/>
        <v>0</v>
      </c>
    </row>
    <row r="722" spans="1:42" x14ac:dyDescent="0.2">
      <c r="A722" s="4" t="s">
        <v>286</v>
      </c>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c r="AP722" s="15"/>
    </row>
    <row r="723" spans="1:42" x14ac:dyDescent="0.2">
      <c r="A723" s="4">
        <v>1</v>
      </c>
      <c r="B723" s="179">
        <f t="shared" ref="B723:B732" si="399">SUM(C723:AP723)</f>
        <v>0</v>
      </c>
      <c r="C723" s="161">
        <f t="shared" ref="C723:AP723" si="400">IF(C$2&lt;=equip1_reserve_freq*$A$711,$B$711/(equip1_reserve_freq),0)</f>
        <v>0</v>
      </c>
      <c r="D723" s="161">
        <f t="shared" si="400"/>
        <v>0</v>
      </c>
      <c r="E723" s="161">
        <f t="shared" si="400"/>
        <v>0</v>
      </c>
      <c r="F723" s="161">
        <f t="shared" si="400"/>
        <v>0</v>
      </c>
      <c r="G723" s="161">
        <f t="shared" si="400"/>
        <v>0</v>
      </c>
      <c r="H723" s="161">
        <f t="shared" si="400"/>
        <v>0</v>
      </c>
      <c r="I723" s="161">
        <f t="shared" si="400"/>
        <v>0</v>
      </c>
      <c r="J723" s="161">
        <f t="shared" si="400"/>
        <v>0</v>
      </c>
      <c r="K723" s="161">
        <f t="shared" si="400"/>
        <v>0</v>
      </c>
      <c r="L723" s="161">
        <f t="shared" si="400"/>
        <v>0</v>
      </c>
      <c r="M723" s="161">
        <f t="shared" si="400"/>
        <v>0</v>
      </c>
      <c r="N723" s="161">
        <f t="shared" si="400"/>
        <v>0</v>
      </c>
      <c r="O723" s="161">
        <f t="shared" si="400"/>
        <v>0</v>
      </c>
      <c r="P723" s="161">
        <f t="shared" si="400"/>
        <v>0</v>
      </c>
      <c r="Q723" s="161">
        <f t="shared" si="400"/>
        <v>0</v>
      </c>
      <c r="R723" s="161">
        <f t="shared" si="400"/>
        <v>0</v>
      </c>
      <c r="S723" s="161">
        <f t="shared" si="400"/>
        <v>0</v>
      </c>
      <c r="T723" s="161">
        <f t="shared" si="400"/>
        <v>0</v>
      </c>
      <c r="U723" s="161">
        <f t="shared" si="400"/>
        <v>0</v>
      </c>
      <c r="V723" s="161">
        <f t="shared" si="400"/>
        <v>0</v>
      </c>
      <c r="W723" s="161">
        <f t="shared" si="400"/>
        <v>0</v>
      </c>
      <c r="X723" s="161">
        <f t="shared" si="400"/>
        <v>0</v>
      </c>
      <c r="Y723" s="161">
        <f t="shared" si="400"/>
        <v>0</v>
      </c>
      <c r="Z723" s="161">
        <f t="shared" si="400"/>
        <v>0</v>
      </c>
      <c r="AA723" s="161">
        <f t="shared" si="400"/>
        <v>0</v>
      </c>
      <c r="AB723" s="161">
        <f t="shared" si="400"/>
        <v>0</v>
      </c>
      <c r="AC723" s="161">
        <f t="shared" si="400"/>
        <v>0</v>
      </c>
      <c r="AD723" s="161">
        <f t="shared" si="400"/>
        <v>0</v>
      </c>
      <c r="AE723" s="161">
        <f t="shared" si="400"/>
        <v>0</v>
      </c>
      <c r="AF723" s="161">
        <f t="shared" si="400"/>
        <v>0</v>
      </c>
      <c r="AG723" s="161">
        <f t="shared" si="400"/>
        <v>0</v>
      </c>
      <c r="AH723" s="161">
        <f t="shared" si="400"/>
        <v>0</v>
      </c>
      <c r="AI723" s="161">
        <f t="shared" si="400"/>
        <v>0</v>
      </c>
      <c r="AJ723" s="161">
        <f t="shared" si="400"/>
        <v>0</v>
      </c>
      <c r="AK723" s="161">
        <f t="shared" si="400"/>
        <v>0</v>
      </c>
      <c r="AL723" s="161">
        <f t="shared" si="400"/>
        <v>0</v>
      </c>
      <c r="AM723" s="161">
        <f t="shared" si="400"/>
        <v>0</v>
      </c>
      <c r="AN723" s="161">
        <f t="shared" si="400"/>
        <v>0</v>
      </c>
      <c r="AO723" s="161">
        <f t="shared" si="400"/>
        <v>0</v>
      </c>
      <c r="AP723" s="161">
        <f t="shared" si="400"/>
        <v>0</v>
      </c>
    </row>
    <row r="724" spans="1:42" x14ac:dyDescent="0.2">
      <c r="A724" s="4">
        <f>A723+1</f>
        <v>2</v>
      </c>
      <c r="B724" s="179">
        <f t="shared" si="399"/>
        <v>0</v>
      </c>
      <c r="C724" s="181">
        <f t="shared" ref="C724:AP724" si="401">IF(AND(C$2&gt;equip1_reserve_freq*$A711,C$2&lt;=equip1_reserve_freq*$A712),$B712/(equip1_reserve_freq),0)</f>
        <v>0</v>
      </c>
      <c r="D724" s="161">
        <f t="shared" si="401"/>
        <v>0</v>
      </c>
      <c r="E724" s="161">
        <f t="shared" si="401"/>
        <v>0</v>
      </c>
      <c r="F724" s="161">
        <f t="shared" si="401"/>
        <v>0</v>
      </c>
      <c r="G724" s="161">
        <f t="shared" si="401"/>
        <v>0</v>
      </c>
      <c r="H724" s="161">
        <f t="shared" si="401"/>
        <v>0</v>
      </c>
      <c r="I724" s="161">
        <f t="shared" si="401"/>
        <v>0</v>
      </c>
      <c r="J724" s="161">
        <f t="shared" si="401"/>
        <v>0</v>
      </c>
      <c r="K724" s="161">
        <f t="shared" si="401"/>
        <v>0</v>
      </c>
      <c r="L724" s="161">
        <f t="shared" si="401"/>
        <v>0</v>
      </c>
      <c r="M724" s="161">
        <f t="shared" si="401"/>
        <v>0</v>
      </c>
      <c r="N724" s="161">
        <f t="shared" si="401"/>
        <v>0</v>
      </c>
      <c r="O724" s="161">
        <f t="shared" si="401"/>
        <v>0</v>
      </c>
      <c r="P724" s="161">
        <f t="shared" si="401"/>
        <v>0</v>
      </c>
      <c r="Q724" s="161">
        <f t="shared" si="401"/>
        <v>0</v>
      </c>
      <c r="R724" s="161">
        <f t="shared" si="401"/>
        <v>0</v>
      </c>
      <c r="S724" s="161">
        <f t="shared" si="401"/>
        <v>0</v>
      </c>
      <c r="T724" s="161">
        <f t="shared" si="401"/>
        <v>0</v>
      </c>
      <c r="U724" s="161">
        <f t="shared" si="401"/>
        <v>0</v>
      </c>
      <c r="V724" s="161">
        <f t="shared" si="401"/>
        <v>0</v>
      </c>
      <c r="W724" s="161">
        <f t="shared" si="401"/>
        <v>0</v>
      </c>
      <c r="X724" s="161">
        <f t="shared" si="401"/>
        <v>0</v>
      </c>
      <c r="Y724" s="161">
        <f t="shared" si="401"/>
        <v>0</v>
      </c>
      <c r="Z724" s="161">
        <f t="shared" si="401"/>
        <v>0</v>
      </c>
      <c r="AA724" s="161">
        <f t="shared" si="401"/>
        <v>0</v>
      </c>
      <c r="AB724" s="161">
        <f t="shared" si="401"/>
        <v>0</v>
      </c>
      <c r="AC724" s="161">
        <f t="shared" si="401"/>
        <v>0</v>
      </c>
      <c r="AD724" s="161">
        <f t="shared" si="401"/>
        <v>0</v>
      </c>
      <c r="AE724" s="161">
        <f t="shared" si="401"/>
        <v>0</v>
      </c>
      <c r="AF724" s="161">
        <f t="shared" si="401"/>
        <v>0</v>
      </c>
      <c r="AG724" s="161">
        <f t="shared" si="401"/>
        <v>0</v>
      </c>
      <c r="AH724" s="161">
        <f t="shared" si="401"/>
        <v>0</v>
      </c>
      <c r="AI724" s="161">
        <f t="shared" si="401"/>
        <v>0</v>
      </c>
      <c r="AJ724" s="161">
        <f t="shared" si="401"/>
        <v>0</v>
      </c>
      <c r="AK724" s="161">
        <f t="shared" si="401"/>
        <v>0</v>
      </c>
      <c r="AL724" s="161">
        <f t="shared" si="401"/>
        <v>0</v>
      </c>
      <c r="AM724" s="161">
        <f t="shared" si="401"/>
        <v>0</v>
      </c>
      <c r="AN724" s="161">
        <f t="shared" si="401"/>
        <v>0</v>
      </c>
      <c r="AO724" s="161">
        <f t="shared" si="401"/>
        <v>0</v>
      </c>
      <c r="AP724" s="161">
        <f t="shared" si="401"/>
        <v>0</v>
      </c>
    </row>
    <row r="725" spans="1:42" x14ac:dyDescent="0.2">
      <c r="A725" s="4">
        <f t="shared" ref="A725:A730" si="402">A724+1</f>
        <v>3</v>
      </c>
      <c r="B725" s="179">
        <f t="shared" si="399"/>
        <v>0</v>
      </c>
      <c r="C725" s="181">
        <f t="shared" ref="C725:AP725" si="403">IF(AND(C$2&gt;equip1_reserve_freq*$A712,C$2&lt;=equip1_reserve_freq*$A713),$B713/(equip1_reserve_freq),0)</f>
        <v>0</v>
      </c>
      <c r="D725" s="161">
        <f t="shared" si="403"/>
        <v>0</v>
      </c>
      <c r="E725" s="161">
        <f t="shared" si="403"/>
        <v>0</v>
      </c>
      <c r="F725" s="161">
        <f t="shared" si="403"/>
        <v>0</v>
      </c>
      <c r="G725" s="161">
        <f t="shared" si="403"/>
        <v>0</v>
      </c>
      <c r="H725" s="161">
        <f t="shared" si="403"/>
        <v>0</v>
      </c>
      <c r="I725" s="161">
        <f t="shared" si="403"/>
        <v>0</v>
      </c>
      <c r="J725" s="161">
        <f t="shared" si="403"/>
        <v>0</v>
      </c>
      <c r="K725" s="161">
        <f t="shared" si="403"/>
        <v>0</v>
      </c>
      <c r="L725" s="161">
        <f t="shared" si="403"/>
        <v>0</v>
      </c>
      <c r="M725" s="161">
        <f t="shared" si="403"/>
        <v>0</v>
      </c>
      <c r="N725" s="161">
        <f t="shared" si="403"/>
        <v>0</v>
      </c>
      <c r="O725" s="161">
        <f t="shared" si="403"/>
        <v>0</v>
      </c>
      <c r="P725" s="161">
        <f t="shared" si="403"/>
        <v>0</v>
      </c>
      <c r="Q725" s="161">
        <f t="shared" si="403"/>
        <v>0</v>
      </c>
      <c r="R725" s="161">
        <f t="shared" si="403"/>
        <v>0</v>
      </c>
      <c r="S725" s="161">
        <f t="shared" si="403"/>
        <v>0</v>
      </c>
      <c r="T725" s="161">
        <f t="shared" si="403"/>
        <v>0</v>
      </c>
      <c r="U725" s="161">
        <f t="shared" si="403"/>
        <v>0</v>
      </c>
      <c r="V725" s="161">
        <f t="shared" si="403"/>
        <v>0</v>
      </c>
      <c r="W725" s="161">
        <f t="shared" si="403"/>
        <v>0</v>
      </c>
      <c r="X725" s="161">
        <f t="shared" si="403"/>
        <v>0</v>
      </c>
      <c r="Y725" s="161">
        <f t="shared" si="403"/>
        <v>0</v>
      </c>
      <c r="Z725" s="161">
        <f t="shared" si="403"/>
        <v>0</v>
      </c>
      <c r="AA725" s="161">
        <f t="shared" si="403"/>
        <v>0</v>
      </c>
      <c r="AB725" s="161">
        <f t="shared" si="403"/>
        <v>0</v>
      </c>
      <c r="AC725" s="161">
        <f t="shared" si="403"/>
        <v>0</v>
      </c>
      <c r="AD725" s="161">
        <f t="shared" si="403"/>
        <v>0</v>
      </c>
      <c r="AE725" s="161">
        <f t="shared" si="403"/>
        <v>0</v>
      </c>
      <c r="AF725" s="161">
        <f t="shared" si="403"/>
        <v>0</v>
      </c>
      <c r="AG725" s="161">
        <f t="shared" si="403"/>
        <v>0</v>
      </c>
      <c r="AH725" s="161">
        <f t="shared" si="403"/>
        <v>0</v>
      </c>
      <c r="AI725" s="161">
        <f t="shared" si="403"/>
        <v>0</v>
      </c>
      <c r="AJ725" s="161">
        <f t="shared" si="403"/>
        <v>0</v>
      </c>
      <c r="AK725" s="161">
        <f t="shared" si="403"/>
        <v>0</v>
      </c>
      <c r="AL725" s="161">
        <f t="shared" si="403"/>
        <v>0</v>
      </c>
      <c r="AM725" s="161">
        <f t="shared" si="403"/>
        <v>0</v>
      </c>
      <c r="AN725" s="161">
        <f t="shared" si="403"/>
        <v>0</v>
      </c>
      <c r="AO725" s="161">
        <f t="shared" si="403"/>
        <v>0</v>
      </c>
      <c r="AP725" s="161">
        <f t="shared" si="403"/>
        <v>0</v>
      </c>
    </row>
    <row r="726" spans="1:42" x14ac:dyDescent="0.2">
      <c r="A726" s="4">
        <f t="shared" si="402"/>
        <v>4</v>
      </c>
      <c r="B726" s="179">
        <f t="shared" si="399"/>
        <v>0</v>
      </c>
      <c r="C726" s="181">
        <f t="shared" ref="C726:AP726" si="404">IF(AND(C$2&gt;equip1_reserve_freq*$A713,C$2&lt;=equip1_reserve_freq*$A714),$B714/(equip1_reserve_freq),0)</f>
        <v>0</v>
      </c>
      <c r="D726" s="161">
        <f t="shared" si="404"/>
        <v>0</v>
      </c>
      <c r="E726" s="161">
        <f t="shared" si="404"/>
        <v>0</v>
      </c>
      <c r="F726" s="161">
        <f t="shared" si="404"/>
        <v>0</v>
      </c>
      <c r="G726" s="161">
        <f t="shared" si="404"/>
        <v>0</v>
      </c>
      <c r="H726" s="161">
        <f t="shared" si="404"/>
        <v>0</v>
      </c>
      <c r="I726" s="161">
        <f t="shared" si="404"/>
        <v>0</v>
      </c>
      <c r="J726" s="161">
        <f t="shared" si="404"/>
        <v>0</v>
      </c>
      <c r="K726" s="161">
        <f t="shared" si="404"/>
        <v>0</v>
      </c>
      <c r="L726" s="161">
        <f t="shared" si="404"/>
        <v>0</v>
      </c>
      <c r="M726" s="161">
        <f t="shared" si="404"/>
        <v>0</v>
      </c>
      <c r="N726" s="161">
        <f t="shared" si="404"/>
        <v>0</v>
      </c>
      <c r="O726" s="161">
        <f t="shared" si="404"/>
        <v>0</v>
      </c>
      <c r="P726" s="161">
        <f t="shared" si="404"/>
        <v>0</v>
      </c>
      <c r="Q726" s="161">
        <f t="shared" si="404"/>
        <v>0</v>
      </c>
      <c r="R726" s="161">
        <f t="shared" si="404"/>
        <v>0</v>
      </c>
      <c r="S726" s="161">
        <f t="shared" si="404"/>
        <v>0</v>
      </c>
      <c r="T726" s="161">
        <f t="shared" si="404"/>
        <v>0</v>
      </c>
      <c r="U726" s="161">
        <f t="shared" si="404"/>
        <v>0</v>
      </c>
      <c r="V726" s="161">
        <f t="shared" si="404"/>
        <v>0</v>
      </c>
      <c r="W726" s="161">
        <f t="shared" si="404"/>
        <v>0</v>
      </c>
      <c r="X726" s="161">
        <f t="shared" si="404"/>
        <v>0</v>
      </c>
      <c r="Y726" s="161">
        <f t="shared" si="404"/>
        <v>0</v>
      </c>
      <c r="Z726" s="161">
        <f t="shared" si="404"/>
        <v>0</v>
      </c>
      <c r="AA726" s="161">
        <f t="shared" si="404"/>
        <v>0</v>
      </c>
      <c r="AB726" s="161">
        <f t="shared" si="404"/>
        <v>0</v>
      </c>
      <c r="AC726" s="161">
        <f t="shared" si="404"/>
        <v>0</v>
      </c>
      <c r="AD726" s="161">
        <f t="shared" si="404"/>
        <v>0</v>
      </c>
      <c r="AE726" s="161">
        <f t="shared" si="404"/>
        <v>0</v>
      </c>
      <c r="AF726" s="161">
        <f t="shared" si="404"/>
        <v>0</v>
      </c>
      <c r="AG726" s="161">
        <f t="shared" si="404"/>
        <v>0</v>
      </c>
      <c r="AH726" s="161">
        <f t="shared" si="404"/>
        <v>0</v>
      </c>
      <c r="AI726" s="161">
        <f t="shared" si="404"/>
        <v>0</v>
      </c>
      <c r="AJ726" s="161">
        <f t="shared" si="404"/>
        <v>0</v>
      </c>
      <c r="AK726" s="161">
        <f t="shared" si="404"/>
        <v>0</v>
      </c>
      <c r="AL726" s="161">
        <f t="shared" si="404"/>
        <v>0</v>
      </c>
      <c r="AM726" s="161">
        <f t="shared" si="404"/>
        <v>0</v>
      </c>
      <c r="AN726" s="161">
        <f t="shared" si="404"/>
        <v>0</v>
      </c>
      <c r="AO726" s="161">
        <f t="shared" si="404"/>
        <v>0</v>
      </c>
      <c r="AP726" s="161">
        <f t="shared" si="404"/>
        <v>0</v>
      </c>
    </row>
    <row r="727" spans="1:42" x14ac:dyDescent="0.2">
      <c r="A727" s="4">
        <f t="shared" si="402"/>
        <v>5</v>
      </c>
      <c r="B727" s="179">
        <f t="shared" si="399"/>
        <v>0</v>
      </c>
      <c r="C727" s="181">
        <f t="shared" ref="C727:AP727" si="405">IF(AND(C$2&gt;equip1_reserve_freq*$A714,C$2&lt;=equip1_reserve_freq*$A715),$B715/(equip1_reserve_freq),0)</f>
        <v>0</v>
      </c>
      <c r="D727" s="161">
        <f t="shared" si="405"/>
        <v>0</v>
      </c>
      <c r="E727" s="161">
        <f t="shared" si="405"/>
        <v>0</v>
      </c>
      <c r="F727" s="161">
        <f t="shared" si="405"/>
        <v>0</v>
      </c>
      <c r="G727" s="161">
        <f t="shared" si="405"/>
        <v>0</v>
      </c>
      <c r="H727" s="161">
        <f t="shared" si="405"/>
        <v>0</v>
      </c>
      <c r="I727" s="161">
        <f t="shared" si="405"/>
        <v>0</v>
      </c>
      <c r="J727" s="161">
        <f t="shared" si="405"/>
        <v>0</v>
      </c>
      <c r="K727" s="161">
        <f t="shared" si="405"/>
        <v>0</v>
      </c>
      <c r="L727" s="161">
        <f t="shared" si="405"/>
        <v>0</v>
      </c>
      <c r="M727" s="161">
        <f t="shared" si="405"/>
        <v>0</v>
      </c>
      <c r="N727" s="161">
        <f t="shared" si="405"/>
        <v>0</v>
      </c>
      <c r="O727" s="161">
        <f t="shared" si="405"/>
        <v>0</v>
      </c>
      <c r="P727" s="161">
        <f t="shared" si="405"/>
        <v>0</v>
      </c>
      <c r="Q727" s="161">
        <f t="shared" si="405"/>
        <v>0</v>
      </c>
      <c r="R727" s="161">
        <f t="shared" si="405"/>
        <v>0</v>
      </c>
      <c r="S727" s="161">
        <f t="shared" si="405"/>
        <v>0</v>
      </c>
      <c r="T727" s="161">
        <f t="shared" si="405"/>
        <v>0</v>
      </c>
      <c r="U727" s="161">
        <f t="shared" si="405"/>
        <v>0</v>
      </c>
      <c r="V727" s="161">
        <f t="shared" si="405"/>
        <v>0</v>
      </c>
      <c r="W727" s="161">
        <f t="shared" si="405"/>
        <v>0</v>
      </c>
      <c r="X727" s="161">
        <f t="shared" si="405"/>
        <v>0</v>
      </c>
      <c r="Y727" s="161">
        <f t="shared" si="405"/>
        <v>0</v>
      </c>
      <c r="Z727" s="161">
        <f t="shared" si="405"/>
        <v>0</v>
      </c>
      <c r="AA727" s="161">
        <f t="shared" si="405"/>
        <v>0</v>
      </c>
      <c r="AB727" s="161">
        <f t="shared" si="405"/>
        <v>0</v>
      </c>
      <c r="AC727" s="161">
        <f t="shared" si="405"/>
        <v>0</v>
      </c>
      <c r="AD727" s="161">
        <f t="shared" si="405"/>
        <v>0</v>
      </c>
      <c r="AE727" s="161">
        <f t="shared" si="405"/>
        <v>0</v>
      </c>
      <c r="AF727" s="161">
        <f t="shared" si="405"/>
        <v>0</v>
      </c>
      <c r="AG727" s="161">
        <f t="shared" si="405"/>
        <v>0</v>
      </c>
      <c r="AH727" s="161">
        <f t="shared" si="405"/>
        <v>0</v>
      </c>
      <c r="AI727" s="161">
        <f t="shared" si="405"/>
        <v>0</v>
      </c>
      <c r="AJ727" s="161">
        <f t="shared" si="405"/>
        <v>0</v>
      </c>
      <c r="AK727" s="161">
        <f t="shared" si="405"/>
        <v>0</v>
      </c>
      <c r="AL727" s="161">
        <f t="shared" si="405"/>
        <v>0</v>
      </c>
      <c r="AM727" s="161">
        <f t="shared" si="405"/>
        <v>0</v>
      </c>
      <c r="AN727" s="161">
        <f t="shared" si="405"/>
        <v>0</v>
      </c>
      <c r="AO727" s="161">
        <f t="shared" si="405"/>
        <v>0</v>
      </c>
      <c r="AP727" s="161">
        <f t="shared" si="405"/>
        <v>0</v>
      </c>
    </row>
    <row r="728" spans="1:42" x14ac:dyDescent="0.2">
      <c r="A728" s="4">
        <f t="shared" si="402"/>
        <v>6</v>
      </c>
      <c r="B728" s="179">
        <f t="shared" si="399"/>
        <v>0</v>
      </c>
      <c r="C728" s="181">
        <f t="shared" ref="C728:AP728" si="406">IF(AND(C$2&gt;equip1_reserve_freq*$A715,C$2&lt;=equip1_reserve_freq*$A716),$B716/(equip1_reserve_freq),0)</f>
        <v>0</v>
      </c>
      <c r="D728" s="161">
        <f t="shared" si="406"/>
        <v>0</v>
      </c>
      <c r="E728" s="161">
        <f t="shared" si="406"/>
        <v>0</v>
      </c>
      <c r="F728" s="161">
        <f t="shared" si="406"/>
        <v>0</v>
      </c>
      <c r="G728" s="161">
        <f t="shared" si="406"/>
        <v>0</v>
      </c>
      <c r="H728" s="161">
        <f t="shared" si="406"/>
        <v>0</v>
      </c>
      <c r="I728" s="161">
        <f t="shared" si="406"/>
        <v>0</v>
      </c>
      <c r="J728" s="161">
        <f t="shared" si="406"/>
        <v>0</v>
      </c>
      <c r="K728" s="161">
        <f t="shared" si="406"/>
        <v>0</v>
      </c>
      <c r="L728" s="161">
        <f t="shared" si="406"/>
        <v>0</v>
      </c>
      <c r="M728" s="161">
        <f t="shared" si="406"/>
        <v>0</v>
      </c>
      <c r="N728" s="161">
        <f t="shared" si="406"/>
        <v>0</v>
      </c>
      <c r="O728" s="161">
        <f t="shared" si="406"/>
        <v>0</v>
      </c>
      <c r="P728" s="161">
        <f t="shared" si="406"/>
        <v>0</v>
      </c>
      <c r="Q728" s="161">
        <f t="shared" si="406"/>
        <v>0</v>
      </c>
      <c r="R728" s="161">
        <f t="shared" si="406"/>
        <v>0</v>
      </c>
      <c r="S728" s="161">
        <f t="shared" si="406"/>
        <v>0</v>
      </c>
      <c r="T728" s="161">
        <f t="shared" si="406"/>
        <v>0</v>
      </c>
      <c r="U728" s="161">
        <f t="shared" si="406"/>
        <v>0</v>
      </c>
      <c r="V728" s="161">
        <f t="shared" si="406"/>
        <v>0</v>
      </c>
      <c r="W728" s="161">
        <f t="shared" si="406"/>
        <v>0</v>
      </c>
      <c r="X728" s="161">
        <f t="shared" si="406"/>
        <v>0</v>
      </c>
      <c r="Y728" s="161">
        <f t="shared" si="406"/>
        <v>0</v>
      </c>
      <c r="Z728" s="161">
        <f t="shared" si="406"/>
        <v>0</v>
      </c>
      <c r="AA728" s="161">
        <f t="shared" si="406"/>
        <v>0</v>
      </c>
      <c r="AB728" s="161">
        <f t="shared" si="406"/>
        <v>0</v>
      </c>
      <c r="AC728" s="161">
        <f t="shared" si="406"/>
        <v>0</v>
      </c>
      <c r="AD728" s="161">
        <f t="shared" si="406"/>
        <v>0</v>
      </c>
      <c r="AE728" s="161">
        <f t="shared" si="406"/>
        <v>0</v>
      </c>
      <c r="AF728" s="161">
        <f t="shared" si="406"/>
        <v>0</v>
      </c>
      <c r="AG728" s="161">
        <f t="shared" si="406"/>
        <v>0</v>
      </c>
      <c r="AH728" s="161">
        <f t="shared" si="406"/>
        <v>0</v>
      </c>
      <c r="AI728" s="161">
        <f t="shared" si="406"/>
        <v>0</v>
      </c>
      <c r="AJ728" s="161">
        <f t="shared" si="406"/>
        <v>0</v>
      </c>
      <c r="AK728" s="161">
        <f t="shared" si="406"/>
        <v>0</v>
      </c>
      <c r="AL728" s="161">
        <f t="shared" si="406"/>
        <v>0</v>
      </c>
      <c r="AM728" s="161">
        <f t="shared" si="406"/>
        <v>0</v>
      </c>
      <c r="AN728" s="161">
        <f t="shared" si="406"/>
        <v>0</v>
      </c>
      <c r="AO728" s="161">
        <f t="shared" si="406"/>
        <v>0</v>
      </c>
      <c r="AP728" s="161">
        <f t="shared" si="406"/>
        <v>0</v>
      </c>
    </row>
    <row r="729" spans="1:42" x14ac:dyDescent="0.2">
      <c r="A729" s="4">
        <f t="shared" si="402"/>
        <v>7</v>
      </c>
      <c r="B729" s="179">
        <f t="shared" si="399"/>
        <v>0</v>
      </c>
      <c r="C729" s="181">
        <f t="shared" ref="C729:AP729" si="407">IF(AND(C$2&gt;equip1_reserve_freq*$A716,C$2&lt;=equip1_reserve_freq*$A717),$B717/(equip1_reserve_freq),0)</f>
        <v>0</v>
      </c>
      <c r="D729" s="161">
        <f t="shared" si="407"/>
        <v>0</v>
      </c>
      <c r="E729" s="161">
        <f t="shared" si="407"/>
        <v>0</v>
      </c>
      <c r="F729" s="161">
        <f t="shared" si="407"/>
        <v>0</v>
      </c>
      <c r="G729" s="161">
        <f t="shared" si="407"/>
        <v>0</v>
      </c>
      <c r="H729" s="161">
        <f t="shared" si="407"/>
        <v>0</v>
      </c>
      <c r="I729" s="161">
        <f t="shared" si="407"/>
        <v>0</v>
      </c>
      <c r="J729" s="161">
        <f t="shared" si="407"/>
        <v>0</v>
      </c>
      <c r="K729" s="161">
        <f t="shared" si="407"/>
        <v>0</v>
      </c>
      <c r="L729" s="161">
        <f t="shared" si="407"/>
        <v>0</v>
      </c>
      <c r="M729" s="161">
        <f t="shared" si="407"/>
        <v>0</v>
      </c>
      <c r="N729" s="161">
        <f t="shared" si="407"/>
        <v>0</v>
      </c>
      <c r="O729" s="161">
        <f t="shared" si="407"/>
        <v>0</v>
      </c>
      <c r="P729" s="161">
        <f t="shared" si="407"/>
        <v>0</v>
      </c>
      <c r="Q729" s="161">
        <f t="shared" si="407"/>
        <v>0</v>
      </c>
      <c r="R729" s="161">
        <f t="shared" si="407"/>
        <v>0</v>
      </c>
      <c r="S729" s="161">
        <f t="shared" si="407"/>
        <v>0</v>
      </c>
      <c r="T729" s="161">
        <f t="shared" si="407"/>
        <v>0</v>
      </c>
      <c r="U729" s="161">
        <f t="shared" si="407"/>
        <v>0</v>
      </c>
      <c r="V729" s="161">
        <f t="shared" si="407"/>
        <v>0</v>
      </c>
      <c r="W729" s="161">
        <f t="shared" si="407"/>
        <v>0</v>
      </c>
      <c r="X729" s="161">
        <f t="shared" si="407"/>
        <v>0</v>
      </c>
      <c r="Y729" s="161">
        <f t="shared" si="407"/>
        <v>0</v>
      </c>
      <c r="Z729" s="161">
        <f t="shared" si="407"/>
        <v>0</v>
      </c>
      <c r="AA729" s="161">
        <f t="shared" si="407"/>
        <v>0</v>
      </c>
      <c r="AB729" s="161">
        <f t="shared" si="407"/>
        <v>0</v>
      </c>
      <c r="AC729" s="161">
        <f t="shared" si="407"/>
        <v>0</v>
      </c>
      <c r="AD729" s="161">
        <f t="shared" si="407"/>
        <v>0</v>
      </c>
      <c r="AE729" s="161">
        <f t="shared" si="407"/>
        <v>0</v>
      </c>
      <c r="AF729" s="161">
        <f t="shared" si="407"/>
        <v>0</v>
      </c>
      <c r="AG729" s="161">
        <f t="shared" si="407"/>
        <v>0</v>
      </c>
      <c r="AH729" s="161">
        <f t="shared" si="407"/>
        <v>0</v>
      </c>
      <c r="AI729" s="161">
        <f t="shared" si="407"/>
        <v>0</v>
      </c>
      <c r="AJ729" s="161">
        <f t="shared" si="407"/>
        <v>0</v>
      </c>
      <c r="AK729" s="161">
        <f t="shared" si="407"/>
        <v>0</v>
      </c>
      <c r="AL729" s="161">
        <f t="shared" si="407"/>
        <v>0</v>
      </c>
      <c r="AM729" s="161">
        <f t="shared" si="407"/>
        <v>0</v>
      </c>
      <c r="AN729" s="161">
        <f t="shared" si="407"/>
        <v>0</v>
      </c>
      <c r="AO729" s="161">
        <f t="shared" si="407"/>
        <v>0</v>
      </c>
      <c r="AP729" s="161">
        <f t="shared" si="407"/>
        <v>0</v>
      </c>
    </row>
    <row r="730" spans="1:42" x14ac:dyDescent="0.2">
      <c r="A730" s="4">
        <f t="shared" si="402"/>
        <v>8</v>
      </c>
      <c r="B730" s="179">
        <f t="shared" si="399"/>
        <v>0</v>
      </c>
      <c r="C730" s="181">
        <f t="shared" ref="C730:AP730" si="408">IF(AND(C$2&gt;equip1_reserve_freq*$A717,C$2&lt;=equip1_reserve_freq*$A718),$B718/(equip1_reserve_freq),0)</f>
        <v>0</v>
      </c>
      <c r="D730" s="161">
        <f t="shared" si="408"/>
        <v>0</v>
      </c>
      <c r="E730" s="161">
        <f t="shared" si="408"/>
        <v>0</v>
      </c>
      <c r="F730" s="161">
        <f t="shared" si="408"/>
        <v>0</v>
      </c>
      <c r="G730" s="161">
        <f t="shared" si="408"/>
        <v>0</v>
      </c>
      <c r="H730" s="161">
        <f t="shared" si="408"/>
        <v>0</v>
      </c>
      <c r="I730" s="161">
        <f t="shared" si="408"/>
        <v>0</v>
      </c>
      <c r="J730" s="161">
        <f t="shared" si="408"/>
        <v>0</v>
      </c>
      <c r="K730" s="161">
        <f t="shared" si="408"/>
        <v>0</v>
      </c>
      <c r="L730" s="161">
        <f t="shared" si="408"/>
        <v>0</v>
      </c>
      <c r="M730" s="161">
        <f t="shared" si="408"/>
        <v>0</v>
      </c>
      <c r="N730" s="161">
        <f t="shared" si="408"/>
        <v>0</v>
      </c>
      <c r="O730" s="161">
        <f t="shared" si="408"/>
        <v>0</v>
      </c>
      <c r="P730" s="161">
        <f t="shared" si="408"/>
        <v>0</v>
      </c>
      <c r="Q730" s="161">
        <f t="shared" si="408"/>
        <v>0</v>
      </c>
      <c r="R730" s="161">
        <f t="shared" si="408"/>
        <v>0</v>
      </c>
      <c r="S730" s="161">
        <f t="shared" si="408"/>
        <v>0</v>
      </c>
      <c r="T730" s="161">
        <f t="shared" si="408"/>
        <v>0</v>
      </c>
      <c r="U730" s="161">
        <f t="shared" si="408"/>
        <v>0</v>
      </c>
      <c r="V730" s="161">
        <f t="shared" si="408"/>
        <v>0</v>
      </c>
      <c r="W730" s="161">
        <f t="shared" si="408"/>
        <v>0</v>
      </c>
      <c r="X730" s="161">
        <f t="shared" si="408"/>
        <v>0</v>
      </c>
      <c r="Y730" s="161">
        <f t="shared" si="408"/>
        <v>0</v>
      </c>
      <c r="Z730" s="161">
        <f t="shared" si="408"/>
        <v>0</v>
      </c>
      <c r="AA730" s="161">
        <f t="shared" si="408"/>
        <v>0</v>
      </c>
      <c r="AB730" s="161">
        <f t="shared" si="408"/>
        <v>0</v>
      </c>
      <c r="AC730" s="161">
        <f t="shared" si="408"/>
        <v>0</v>
      </c>
      <c r="AD730" s="161">
        <f t="shared" si="408"/>
        <v>0</v>
      </c>
      <c r="AE730" s="161">
        <f t="shared" si="408"/>
        <v>0</v>
      </c>
      <c r="AF730" s="161">
        <f t="shared" si="408"/>
        <v>0</v>
      </c>
      <c r="AG730" s="161">
        <f t="shared" si="408"/>
        <v>0</v>
      </c>
      <c r="AH730" s="161">
        <f t="shared" si="408"/>
        <v>0</v>
      </c>
      <c r="AI730" s="161">
        <f t="shared" si="408"/>
        <v>0</v>
      </c>
      <c r="AJ730" s="161">
        <f t="shared" si="408"/>
        <v>0</v>
      </c>
      <c r="AK730" s="161">
        <f t="shared" si="408"/>
        <v>0</v>
      </c>
      <c r="AL730" s="161">
        <f t="shared" si="408"/>
        <v>0</v>
      </c>
      <c r="AM730" s="161">
        <f t="shared" si="408"/>
        <v>0</v>
      </c>
      <c r="AN730" s="161">
        <f t="shared" si="408"/>
        <v>0</v>
      </c>
      <c r="AO730" s="161">
        <f t="shared" si="408"/>
        <v>0</v>
      </c>
      <c r="AP730" s="161">
        <f t="shared" si="408"/>
        <v>0</v>
      </c>
    </row>
    <row r="731" spans="1:42" x14ac:dyDescent="0.2">
      <c r="A731" s="4">
        <f>A730+1</f>
        <v>9</v>
      </c>
      <c r="B731" s="179">
        <f t="shared" si="399"/>
        <v>0</v>
      </c>
      <c r="C731" s="181">
        <f t="shared" ref="C731:AP731" si="409">IF(AND(C$2&gt;equip1_reserve_freq*$A718,C$2&lt;=equip1_reserve_freq*$A719),$B719/(equip1_reserve_freq),0)</f>
        <v>0</v>
      </c>
      <c r="D731" s="161">
        <f t="shared" si="409"/>
        <v>0</v>
      </c>
      <c r="E731" s="161">
        <f t="shared" si="409"/>
        <v>0</v>
      </c>
      <c r="F731" s="161">
        <f t="shared" si="409"/>
        <v>0</v>
      </c>
      <c r="G731" s="161">
        <f t="shared" si="409"/>
        <v>0</v>
      </c>
      <c r="H731" s="161">
        <f t="shared" si="409"/>
        <v>0</v>
      </c>
      <c r="I731" s="161">
        <f t="shared" si="409"/>
        <v>0</v>
      </c>
      <c r="J731" s="161">
        <f t="shared" si="409"/>
        <v>0</v>
      </c>
      <c r="K731" s="161">
        <f t="shared" si="409"/>
        <v>0</v>
      </c>
      <c r="L731" s="161">
        <f t="shared" si="409"/>
        <v>0</v>
      </c>
      <c r="M731" s="161">
        <f t="shared" si="409"/>
        <v>0</v>
      </c>
      <c r="N731" s="161">
        <f t="shared" si="409"/>
        <v>0</v>
      </c>
      <c r="O731" s="161">
        <f t="shared" si="409"/>
        <v>0</v>
      </c>
      <c r="P731" s="161">
        <f t="shared" si="409"/>
        <v>0</v>
      </c>
      <c r="Q731" s="161">
        <f t="shared" si="409"/>
        <v>0</v>
      </c>
      <c r="R731" s="161">
        <f t="shared" si="409"/>
        <v>0</v>
      </c>
      <c r="S731" s="161">
        <f t="shared" si="409"/>
        <v>0</v>
      </c>
      <c r="T731" s="161">
        <f t="shared" si="409"/>
        <v>0</v>
      </c>
      <c r="U731" s="161">
        <f t="shared" si="409"/>
        <v>0</v>
      </c>
      <c r="V731" s="161">
        <f t="shared" si="409"/>
        <v>0</v>
      </c>
      <c r="W731" s="161">
        <f t="shared" si="409"/>
        <v>0</v>
      </c>
      <c r="X731" s="161">
        <f t="shared" si="409"/>
        <v>0</v>
      </c>
      <c r="Y731" s="161">
        <f t="shared" si="409"/>
        <v>0</v>
      </c>
      <c r="Z731" s="161">
        <f t="shared" si="409"/>
        <v>0</v>
      </c>
      <c r="AA731" s="161">
        <f t="shared" si="409"/>
        <v>0</v>
      </c>
      <c r="AB731" s="161">
        <f t="shared" si="409"/>
        <v>0</v>
      </c>
      <c r="AC731" s="161">
        <f t="shared" si="409"/>
        <v>0</v>
      </c>
      <c r="AD731" s="161">
        <f t="shared" si="409"/>
        <v>0</v>
      </c>
      <c r="AE731" s="161">
        <f t="shared" si="409"/>
        <v>0</v>
      </c>
      <c r="AF731" s="161">
        <f t="shared" si="409"/>
        <v>0</v>
      </c>
      <c r="AG731" s="161">
        <f t="shared" si="409"/>
        <v>0</v>
      </c>
      <c r="AH731" s="161">
        <f t="shared" si="409"/>
        <v>0</v>
      </c>
      <c r="AI731" s="161">
        <f t="shared" si="409"/>
        <v>0</v>
      </c>
      <c r="AJ731" s="161">
        <f t="shared" si="409"/>
        <v>0</v>
      </c>
      <c r="AK731" s="161">
        <f t="shared" si="409"/>
        <v>0</v>
      </c>
      <c r="AL731" s="161">
        <f t="shared" si="409"/>
        <v>0</v>
      </c>
      <c r="AM731" s="161">
        <f t="shared" si="409"/>
        <v>0</v>
      </c>
      <c r="AN731" s="161">
        <f t="shared" si="409"/>
        <v>0</v>
      </c>
      <c r="AO731" s="161">
        <f t="shared" si="409"/>
        <v>0</v>
      </c>
      <c r="AP731" s="161">
        <f t="shared" si="409"/>
        <v>0</v>
      </c>
    </row>
    <row r="732" spans="1:42" x14ac:dyDescent="0.2">
      <c r="A732" s="4">
        <f t="shared" ref="A732" si="410">A731+1</f>
        <v>10</v>
      </c>
      <c r="B732" s="179">
        <f t="shared" si="399"/>
        <v>0</v>
      </c>
      <c r="C732" s="180">
        <f t="shared" ref="C732:AP732" si="411">IF(AND(C$2&gt;equip1_reserve_freq*$A719,C$2&lt;=equip1_reserve_freq*$A720),$B720/(equip1_reserve_freq),0)</f>
        <v>0</v>
      </c>
      <c r="D732" s="162">
        <f t="shared" si="411"/>
        <v>0</v>
      </c>
      <c r="E732" s="162">
        <f t="shared" si="411"/>
        <v>0</v>
      </c>
      <c r="F732" s="162">
        <f t="shared" si="411"/>
        <v>0</v>
      </c>
      <c r="G732" s="162">
        <f t="shared" si="411"/>
        <v>0</v>
      </c>
      <c r="H732" s="162">
        <f t="shared" si="411"/>
        <v>0</v>
      </c>
      <c r="I732" s="162">
        <f t="shared" si="411"/>
        <v>0</v>
      </c>
      <c r="J732" s="162">
        <f t="shared" si="411"/>
        <v>0</v>
      </c>
      <c r="K732" s="162">
        <f t="shared" si="411"/>
        <v>0</v>
      </c>
      <c r="L732" s="162">
        <f t="shared" si="411"/>
        <v>0</v>
      </c>
      <c r="M732" s="162">
        <f t="shared" si="411"/>
        <v>0</v>
      </c>
      <c r="N732" s="162">
        <f t="shared" si="411"/>
        <v>0</v>
      </c>
      <c r="O732" s="162">
        <f t="shared" si="411"/>
        <v>0</v>
      </c>
      <c r="P732" s="162">
        <f t="shared" si="411"/>
        <v>0</v>
      </c>
      <c r="Q732" s="162">
        <f t="shared" si="411"/>
        <v>0</v>
      </c>
      <c r="R732" s="162">
        <f t="shared" si="411"/>
        <v>0</v>
      </c>
      <c r="S732" s="162">
        <f t="shared" si="411"/>
        <v>0</v>
      </c>
      <c r="T732" s="162">
        <f t="shared" si="411"/>
        <v>0</v>
      </c>
      <c r="U732" s="162">
        <f t="shared" si="411"/>
        <v>0</v>
      </c>
      <c r="V732" s="162">
        <f t="shared" si="411"/>
        <v>0</v>
      </c>
      <c r="W732" s="162">
        <f t="shared" si="411"/>
        <v>0</v>
      </c>
      <c r="X732" s="162">
        <f t="shared" si="411"/>
        <v>0</v>
      </c>
      <c r="Y732" s="162">
        <f t="shared" si="411"/>
        <v>0</v>
      </c>
      <c r="Z732" s="162">
        <f t="shared" si="411"/>
        <v>0</v>
      </c>
      <c r="AA732" s="162">
        <f t="shared" si="411"/>
        <v>0</v>
      </c>
      <c r="AB732" s="162">
        <f t="shared" si="411"/>
        <v>0</v>
      </c>
      <c r="AC732" s="162">
        <f t="shared" si="411"/>
        <v>0</v>
      </c>
      <c r="AD732" s="162">
        <f t="shared" si="411"/>
        <v>0</v>
      </c>
      <c r="AE732" s="162">
        <f t="shared" si="411"/>
        <v>0</v>
      </c>
      <c r="AF732" s="162">
        <f t="shared" si="411"/>
        <v>0</v>
      </c>
      <c r="AG732" s="162">
        <f t="shared" si="411"/>
        <v>0</v>
      </c>
      <c r="AH732" s="162">
        <f t="shared" si="411"/>
        <v>0</v>
      </c>
      <c r="AI732" s="162">
        <f t="shared" si="411"/>
        <v>0</v>
      </c>
      <c r="AJ732" s="162">
        <f t="shared" si="411"/>
        <v>0</v>
      </c>
      <c r="AK732" s="162">
        <f t="shared" si="411"/>
        <v>0</v>
      </c>
      <c r="AL732" s="162">
        <f t="shared" si="411"/>
        <v>0</v>
      </c>
      <c r="AM732" s="162">
        <f t="shared" si="411"/>
        <v>0</v>
      </c>
      <c r="AN732" s="162">
        <f t="shared" si="411"/>
        <v>0</v>
      </c>
      <c r="AO732" s="162">
        <f t="shared" si="411"/>
        <v>0</v>
      </c>
      <c r="AP732" s="162">
        <f t="shared" si="411"/>
        <v>0</v>
      </c>
    </row>
    <row r="733" spans="1:42" x14ac:dyDescent="0.2">
      <c r="A733" s="26" t="s">
        <v>12</v>
      </c>
      <c r="B733" s="15"/>
      <c r="C733" s="15">
        <f>SUM(C723:C732)</f>
        <v>0</v>
      </c>
      <c r="D733" s="15">
        <f t="shared" ref="D733:AP733" si="412">SUM(D723:D732)</f>
        <v>0</v>
      </c>
      <c r="E733" s="15">
        <f t="shared" si="412"/>
        <v>0</v>
      </c>
      <c r="F733" s="15">
        <f t="shared" si="412"/>
        <v>0</v>
      </c>
      <c r="G733" s="15">
        <f t="shared" si="412"/>
        <v>0</v>
      </c>
      <c r="H733" s="15">
        <f t="shared" si="412"/>
        <v>0</v>
      </c>
      <c r="I733" s="15">
        <f t="shared" si="412"/>
        <v>0</v>
      </c>
      <c r="J733" s="15">
        <f t="shared" si="412"/>
        <v>0</v>
      </c>
      <c r="K733" s="15">
        <f t="shared" si="412"/>
        <v>0</v>
      </c>
      <c r="L733" s="15">
        <f t="shared" si="412"/>
        <v>0</v>
      </c>
      <c r="M733" s="15">
        <f t="shared" si="412"/>
        <v>0</v>
      </c>
      <c r="N733" s="15">
        <f t="shared" si="412"/>
        <v>0</v>
      </c>
      <c r="O733" s="15">
        <f t="shared" si="412"/>
        <v>0</v>
      </c>
      <c r="P733" s="15">
        <f t="shared" si="412"/>
        <v>0</v>
      </c>
      <c r="Q733" s="15">
        <f t="shared" si="412"/>
        <v>0</v>
      </c>
      <c r="R733" s="15">
        <f t="shared" si="412"/>
        <v>0</v>
      </c>
      <c r="S733" s="15">
        <f t="shared" si="412"/>
        <v>0</v>
      </c>
      <c r="T733" s="15">
        <f t="shared" si="412"/>
        <v>0</v>
      </c>
      <c r="U733" s="15">
        <f t="shared" si="412"/>
        <v>0</v>
      </c>
      <c r="V733" s="15">
        <f t="shared" si="412"/>
        <v>0</v>
      </c>
      <c r="W733" s="15">
        <f t="shared" si="412"/>
        <v>0</v>
      </c>
      <c r="X733" s="15">
        <f t="shared" si="412"/>
        <v>0</v>
      </c>
      <c r="Y733" s="15">
        <f t="shared" si="412"/>
        <v>0</v>
      </c>
      <c r="Z733" s="15">
        <f t="shared" si="412"/>
        <v>0</v>
      </c>
      <c r="AA733" s="15">
        <f t="shared" si="412"/>
        <v>0</v>
      </c>
      <c r="AB733" s="15">
        <f t="shared" si="412"/>
        <v>0</v>
      </c>
      <c r="AC733" s="15">
        <f t="shared" si="412"/>
        <v>0</v>
      </c>
      <c r="AD733" s="15">
        <f t="shared" si="412"/>
        <v>0</v>
      </c>
      <c r="AE733" s="15">
        <f t="shared" si="412"/>
        <v>0</v>
      </c>
      <c r="AF733" s="15">
        <f t="shared" si="412"/>
        <v>0</v>
      </c>
      <c r="AG733" s="15">
        <f t="shared" si="412"/>
        <v>0</v>
      </c>
      <c r="AH733" s="15">
        <f t="shared" si="412"/>
        <v>0</v>
      </c>
      <c r="AI733" s="15">
        <f t="shared" si="412"/>
        <v>0</v>
      </c>
      <c r="AJ733" s="15">
        <f t="shared" si="412"/>
        <v>0</v>
      </c>
      <c r="AK733" s="15">
        <f t="shared" si="412"/>
        <v>0</v>
      </c>
      <c r="AL733" s="15">
        <f t="shared" si="412"/>
        <v>0</v>
      </c>
      <c r="AM733" s="15">
        <f t="shared" si="412"/>
        <v>0</v>
      </c>
      <c r="AN733" s="15">
        <f t="shared" si="412"/>
        <v>0</v>
      </c>
      <c r="AO733" s="15">
        <f t="shared" si="412"/>
        <v>0</v>
      </c>
      <c r="AP733" s="15">
        <f t="shared" si="412"/>
        <v>0</v>
      </c>
    </row>
    <row r="734" spans="1:42" x14ac:dyDescent="0.2">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c r="AP734" s="15"/>
    </row>
    <row r="735" spans="1:42" x14ac:dyDescent="0.2">
      <c r="A735" s="20" t="s">
        <v>289</v>
      </c>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c r="AP735" s="15"/>
    </row>
    <row r="736" spans="1:42" x14ac:dyDescent="0.2">
      <c r="A736" s="4" t="s">
        <v>281</v>
      </c>
      <c r="B736" s="161">
        <v>0</v>
      </c>
      <c r="C736" s="161">
        <f>B739</f>
        <v>0</v>
      </c>
      <c r="D736" s="161">
        <f t="shared" ref="D736:AP736" si="413">C739</f>
        <v>0</v>
      </c>
      <c r="E736" s="161">
        <f t="shared" si="413"/>
        <v>0</v>
      </c>
      <c r="F736" s="161">
        <f t="shared" si="413"/>
        <v>0</v>
      </c>
      <c r="G736" s="161">
        <f t="shared" si="413"/>
        <v>0</v>
      </c>
      <c r="H736" s="161">
        <f t="shared" si="413"/>
        <v>0</v>
      </c>
      <c r="I736" s="161">
        <f t="shared" si="413"/>
        <v>0</v>
      </c>
      <c r="J736" s="161">
        <f t="shared" si="413"/>
        <v>0</v>
      </c>
      <c r="K736" s="161">
        <f t="shared" si="413"/>
        <v>0</v>
      </c>
      <c r="L736" s="161">
        <f t="shared" si="413"/>
        <v>0</v>
      </c>
      <c r="M736" s="161">
        <f t="shared" si="413"/>
        <v>0</v>
      </c>
      <c r="N736" s="161">
        <f t="shared" si="413"/>
        <v>0</v>
      </c>
      <c r="O736" s="161">
        <f t="shared" si="413"/>
        <v>0</v>
      </c>
      <c r="P736" s="161">
        <f t="shared" si="413"/>
        <v>0</v>
      </c>
      <c r="Q736" s="161">
        <f t="shared" si="413"/>
        <v>0</v>
      </c>
      <c r="R736" s="161">
        <f t="shared" si="413"/>
        <v>0</v>
      </c>
      <c r="S736" s="161">
        <f t="shared" si="413"/>
        <v>0</v>
      </c>
      <c r="T736" s="161">
        <f t="shared" si="413"/>
        <v>0</v>
      </c>
      <c r="U736" s="161">
        <f t="shared" si="413"/>
        <v>0</v>
      </c>
      <c r="V736" s="161">
        <f t="shared" si="413"/>
        <v>0</v>
      </c>
      <c r="W736" s="161">
        <f t="shared" si="413"/>
        <v>0</v>
      </c>
      <c r="X736" s="161">
        <f t="shared" si="413"/>
        <v>0</v>
      </c>
      <c r="Y736" s="161">
        <f t="shared" si="413"/>
        <v>0</v>
      </c>
      <c r="Z736" s="161">
        <f t="shared" si="413"/>
        <v>0</v>
      </c>
      <c r="AA736" s="161">
        <f t="shared" si="413"/>
        <v>0</v>
      </c>
      <c r="AB736" s="161">
        <f t="shared" si="413"/>
        <v>0</v>
      </c>
      <c r="AC736" s="161">
        <f t="shared" si="413"/>
        <v>0</v>
      </c>
      <c r="AD736" s="161">
        <f t="shared" si="413"/>
        <v>0</v>
      </c>
      <c r="AE736" s="161">
        <f t="shared" si="413"/>
        <v>0</v>
      </c>
      <c r="AF736" s="161">
        <f t="shared" si="413"/>
        <v>0</v>
      </c>
      <c r="AG736" s="161">
        <f t="shared" si="413"/>
        <v>0</v>
      </c>
      <c r="AH736" s="161">
        <f t="shared" si="413"/>
        <v>0</v>
      </c>
      <c r="AI736" s="161">
        <f t="shared" si="413"/>
        <v>0</v>
      </c>
      <c r="AJ736" s="161">
        <f t="shared" si="413"/>
        <v>0</v>
      </c>
      <c r="AK736" s="161">
        <f t="shared" si="413"/>
        <v>0</v>
      </c>
      <c r="AL736" s="161">
        <f t="shared" si="413"/>
        <v>0</v>
      </c>
      <c r="AM736" s="161">
        <f t="shared" si="413"/>
        <v>0</v>
      </c>
      <c r="AN736" s="161">
        <f t="shared" si="413"/>
        <v>0</v>
      </c>
      <c r="AO736" s="161">
        <f t="shared" si="413"/>
        <v>0</v>
      </c>
      <c r="AP736" s="161">
        <f t="shared" si="413"/>
        <v>0</v>
      </c>
    </row>
    <row r="737" spans="1:42" x14ac:dyDescent="0.2">
      <c r="A737" s="4" t="s">
        <v>74</v>
      </c>
      <c r="B737" s="161">
        <v>0</v>
      </c>
      <c r="C737" s="161">
        <f>C765</f>
        <v>0</v>
      </c>
      <c r="D737" s="161">
        <f t="shared" ref="D737:AP737" si="414">D765</f>
        <v>0</v>
      </c>
      <c r="E737" s="161">
        <f t="shared" si="414"/>
        <v>0</v>
      </c>
      <c r="F737" s="161">
        <f t="shared" si="414"/>
        <v>0</v>
      </c>
      <c r="G737" s="161">
        <f t="shared" si="414"/>
        <v>0</v>
      </c>
      <c r="H737" s="161">
        <f t="shared" si="414"/>
        <v>0</v>
      </c>
      <c r="I737" s="161">
        <f t="shared" si="414"/>
        <v>0</v>
      </c>
      <c r="J737" s="161">
        <f t="shared" si="414"/>
        <v>0</v>
      </c>
      <c r="K737" s="161">
        <f t="shared" si="414"/>
        <v>0</v>
      </c>
      <c r="L737" s="161">
        <f t="shared" si="414"/>
        <v>0</v>
      </c>
      <c r="M737" s="161">
        <f t="shared" si="414"/>
        <v>0</v>
      </c>
      <c r="N737" s="161">
        <f t="shared" si="414"/>
        <v>0</v>
      </c>
      <c r="O737" s="161">
        <f t="shared" si="414"/>
        <v>0</v>
      </c>
      <c r="P737" s="161">
        <f t="shared" si="414"/>
        <v>0</v>
      </c>
      <c r="Q737" s="161">
        <f t="shared" si="414"/>
        <v>0</v>
      </c>
      <c r="R737" s="161">
        <f t="shared" si="414"/>
        <v>0</v>
      </c>
      <c r="S737" s="161">
        <f t="shared" si="414"/>
        <v>0</v>
      </c>
      <c r="T737" s="161">
        <f t="shared" si="414"/>
        <v>0</v>
      </c>
      <c r="U737" s="161">
        <f t="shared" si="414"/>
        <v>0</v>
      </c>
      <c r="V737" s="161">
        <f t="shared" si="414"/>
        <v>0</v>
      </c>
      <c r="W737" s="161">
        <f t="shared" si="414"/>
        <v>0</v>
      </c>
      <c r="X737" s="161">
        <f t="shared" si="414"/>
        <v>0</v>
      </c>
      <c r="Y737" s="161">
        <f t="shared" si="414"/>
        <v>0</v>
      </c>
      <c r="Z737" s="161">
        <f t="shared" si="414"/>
        <v>0</v>
      </c>
      <c r="AA737" s="161">
        <f t="shared" si="414"/>
        <v>0</v>
      </c>
      <c r="AB737" s="161">
        <f t="shared" si="414"/>
        <v>0</v>
      </c>
      <c r="AC737" s="161">
        <f t="shared" si="414"/>
        <v>0</v>
      </c>
      <c r="AD737" s="161">
        <f t="shared" si="414"/>
        <v>0</v>
      </c>
      <c r="AE737" s="161">
        <f t="shared" si="414"/>
        <v>0</v>
      </c>
      <c r="AF737" s="161">
        <f t="shared" si="414"/>
        <v>0</v>
      </c>
      <c r="AG737" s="161">
        <f t="shared" si="414"/>
        <v>0</v>
      </c>
      <c r="AH737" s="161">
        <f t="shared" si="414"/>
        <v>0</v>
      </c>
      <c r="AI737" s="161">
        <f t="shared" si="414"/>
        <v>0</v>
      </c>
      <c r="AJ737" s="161">
        <f t="shared" si="414"/>
        <v>0</v>
      </c>
      <c r="AK737" s="161">
        <f t="shared" si="414"/>
        <v>0</v>
      </c>
      <c r="AL737" s="161">
        <f t="shared" si="414"/>
        <v>0</v>
      </c>
      <c r="AM737" s="161">
        <f t="shared" si="414"/>
        <v>0</v>
      </c>
      <c r="AN737" s="161">
        <f t="shared" si="414"/>
        <v>0</v>
      </c>
      <c r="AO737" s="161">
        <f t="shared" si="414"/>
        <v>0</v>
      </c>
      <c r="AP737" s="161">
        <f t="shared" si="414"/>
        <v>0</v>
      </c>
    </row>
    <row r="738" spans="1:42" x14ac:dyDescent="0.2">
      <c r="A738" s="4" t="s">
        <v>282</v>
      </c>
      <c r="B738" s="162">
        <v>0</v>
      </c>
      <c r="C738" s="162">
        <f>-C753</f>
        <v>0</v>
      </c>
      <c r="D738" s="162">
        <f t="shared" ref="D738:AP738" si="415">-D753</f>
        <v>0</v>
      </c>
      <c r="E738" s="162">
        <f t="shared" si="415"/>
        <v>0</v>
      </c>
      <c r="F738" s="162">
        <f t="shared" si="415"/>
        <v>0</v>
      </c>
      <c r="G738" s="162">
        <f t="shared" si="415"/>
        <v>0</v>
      </c>
      <c r="H738" s="162">
        <f t="shared" si="415"/>
        <v>0</v>
      </c>
      <c r="I738" s="162">
        <f t="shared" si="415"/>
        <v>0</v>
      </c>
      <c r="J738" s="162">
        <f t="shared" si="415"/>
        <v>0</v>
      </c>
      <c r="K738" s="162">
        <f t="shared" si="415"/>
        <v>0</v>
      </c>
      <c r="L738" s="162">
        <f t="shared" si="415"/>
        <v>0</v>
      </c>
      <c r="M738" s="162">
        <f t="shared" si="415"/>
        <v>0</v>
      </c>
      <c r="N738" s="162">
        <f t="shared" si="415"/>
        <v>0</v>
      </c>
      <c r="O738" s="162">
        <f t="shared" si="415"/>
        <v>0</v>
      </c>
      <c r="P738" s="162">
        <f t="shared" si="415"/>
        <v>0</v>
      </c>
      <c r="Q738" s="162">
        <f t="shared" si="415"/>
        <v>0</v>
      </c>
      <c r="R738" s="162">
        <f t="shared" si="415"/>
        <v>0</v>
      </c>
      <c r="S738" s="162">
        <f t="shared" si="415"/>
        <v>0</v>
      </c>
      <c r="T738" s="162">
        <f t="shared" si="415"/>
        <v>0</v>
      </c>
      <c r="U738" s="162">
        <f t="shared" si="415"/>
        <v>0</v>
      </c>
      <c r="V738" s="162">
        <f t="shared" si="415"/>
        <v>0</v>
      </c>
      <c r="W738" s="162">
        <f t="shared" si="415"/>
        <v>0</v>
      </c>
      <c r="X738" s="162">
        <f t="shared" si="415"/>
        <v>0</v>
      </c>
      <c r="Y738" s="162">
        <f t="shared" si="415"/>
        <v>0</v>
      </c>
      <c r="Z738" s="162">
        <f t="shared" si="415"/>
        <v>0</v>
      </c>
      <c r="AA738" s="162">
        <f t="shared" si="415"/>
        <v>0</v>
      </c>
      <c r="AB738" s="162">
        <f t="shared" si="415"/>
        <v>0</v>
      </c>
      <c r="AC738" s="162">
        <f t="shared" si="415"/>
        <v>0</v>
      </c>
      <c r="AD738" s="162">
        <f t="shared" si="415"/>
        <v>0</v>
      </c>
      <c r="AE738" s="162">
        <f t="shared" si="415"/>
        <v>0</v>
      </c>
      <c r="AF738" s="162">
        <f t="shared" si="415"/>
        <v>0</v>
      </c>
      <c r="AG738" s="162">
        <f t="shared" si="415"/>
        <v>0</v>
      </c>
      <c r="AH738" s="162">
        <f t="shared" si="415"/>
        <v>0</v>
      </c>
      <c r="AI738" s="162">
        <f t="shared" si="415"/>
        <v>0</v>
      </c>
      <c r="AJ738" s="162">
        <f t="shared" si="415"/>
        <v>0</v>
      </c>
      <c r="AK738" s="162">
        <f t="shared" si="415"/>
        <v>0</v>
      </c>
      <c r="AL738" s="162">
        <f t="shared" si="415"/>
        <v>0</v>
      </c>
      <c r="AM738" s="162">
        <f t="shared" si="415"/>
        <v>0</v>
      </c>
      <c r="AN738" s="162">
        <f t="shared" si="415"/>
        <v>0</v>
      </c>
      <c r="AO738" s="162">
        <f t="shared" si="415"/>
        <v>0</v>
      </c>
      <c r="AP738" s="162">
        <f t="shared" si="415"/>
        <v>0</v>
      </c>
    </row>
    <row r="739" spans="1:42" x14ac:dyDescent="0.2">
      <c r="A739" s="4" t="s">
        <v>244</v>
      </c>
      <c r="B739" s="161">
        <f>SUM(B736:B738)</f>
        <v>0</v>
      </c>
      <c r="C739" s="161">
        <f>SUM(C736:C738)</f>
        <v>0</v>
      </c>
      <c r="D739" s="161">
        <f t="shared" ref="D739:AP739" si="416">SUM(D736:D738)</f>
        <v>0</v>
      </c>
      <c r="E739" s="161">
        <f t="shared" si="416"/>
        <v>0</v>
      </c>
      <c r="F739" s="161">
        <f t="shared" si="416"/>
        <v>0</v>
      </c>
      <c r="G739" s="161">
        <f t="shared" si="416"/>
        <v>0</v>
      </c>
      <c r="H739" s="161">
        <f t="shared" si="416"/>
        <v>0</v>
      </c>
      <c r="I739" s="161">
        <f t="shared" si="416"/>
        <v>0</v>
      </c>
      <c r="J739" s="161">
        <f t="shared" si="416"/>
        <v>0</v>
      </c>
      <c r="K739" s="161">
        <f t="shared" si="416"/>
        <v>0</v>
      </c>
      <c r="L739" s="161">
        <f t="shared" si="416"/>
        <v>0</v>
      </c>
      <c r="M739" s="161">
        <f t="shared" si="416"/>
        <v>0</v>
      </c>
      <c r="N739" s="161">
        <f t="shared" si="416"/>
        <v>0</v>
      </c>
      <c r="O739" s="161">
        <f t="shared" si="416"/>
        <v>0</v>
      </c>
      <c r="P739" s="161">
        <f t="shared" si="416"/>
        <v>0</v>
      </c>
      <c r="Q739" s="161">
        <f t="shared" si="416"/>
        <v>0</v>
      </c>
      <c r="R739" s="161">
        <f t="shared" si="416"/>
        <v>0</v>
      </c>
      <c r="S739" s="161">
        <f t="shared" si="416"/>
        <v>0</v>
      </c>
      <c r="T739" s="161">
        <f t="shared" si="416"/>
        <v>0</v>
      </c>
      <c r="U739" s="161">
        <f t="shared" si="416"/>
        <v>0</v>
      </c>
      <c r="V739" s="161">
        <f t="shared" si="416"/>
        <v>0</v>
      </c>
      <c r="W739" s="161">
        <f t="shared" si="416"/>
        <v>0</v>
      </c>
      <c r="X739" s="161">
        <f t="shared" si="416"/>
        <v>0</v>
      </c>
      <c r="Y739" s="161">
        <f t="shared" si="416"/>
        <v>0</v>
      </c>
      <c r="Z739" s="161">
        <f t="shared" si="416"/>
        <v>0</v>
      </c>
      <c r="AA739" s="161">
        <f t="shared" si="416"/>
        <v>0</v>
      </c>
      <c r="AB739" s="161">
        <f t="shared" si="416"/>
        <v>0</v>
      </c>
      <c r="AC739" s="161">
        <f t="shared" si="416"/>
        <v>0</v>
      </c>
      <c r="AD739" s="161">
        <f t="shared" si="416"/>
        <v>0</v>
      </c>
      <c r="AE739" s="161">
        <f t="shared" si="416"/>
        <v>0</v>
      </c>
      <c r="AF739" s="161">
        <f t="shared" si="416"/>
        <v>0</v>
      </c>
      <c r="AG739" s="161">
        <f t="shared" si="416"/>
        <v>0</v>
      </c>
      <c r="AH739" s="161">
        <f t="shared" si="416"/>
        <v>0</v>
      </c>
      <c r="AI739" s="161">
        <f t="shared" si="416"/>
        <v>0</v>
      </c>
      <c r="AJ739" s="161">
        <f t="shared" si="416"/>
        <v>0</v>
      </c>
      <c r="AK739" s="161">
        <f t="shared" si="416"/>
        <v>0</v>
      </c>
      <c r="AL739" s="161">
        <f t="shared" si="416"/>
        <v>0</v>
      </c>
      <c r="AM739" s="161">
        <f t="shared" si="416"/>
        <v>0</v>
      </c>
      <c r="AN739" s="161">
        <f t="shared" si="416"/>
        <v>0</v>
      </c>
      <c r="AO739" s="161">
        <f t="shared" si="416"/>
        <v>0</v>
      </c>
      <c r="AP739" s="161">
        <f t="shared" si="416"/>
        <v>0</v>
      </c>
    </row>
    <row r="741" spans="1:42" x14ac:dyDescent="0.2">
      <c r="A741" s="4" t="s">
        <v>284</v>
      </c>
    </row>
    <row r="742" spans="1:42" x14ac:dyDescent="0.2">
      <c r="A742" s="4" t="s">
        <v>285</v>
      </c>
    </row>
    <row r="743" spans="1:42" x14ac:dyDescent="0.2">
      <c r="A743" s="4">
        <v>1</v>
      </c>
      <c r="B743" s="179">
        <f t="shared" ref="B743:B752" si="417">SUM(C743:AP743)</f>
        <v>0</v>
      </c>
      <c r="C743" s="161">
        <f t="shared" ref="C743:AP743" si="418">IF(C$2&gt;analysis_period,0,IF(C$2=equip2_reserve_freq*$A743,equip2_reserve_cost*system_capacity*1000*(1+inflation_rate/100)^B$2,0))</f>
        <v>0</v>
      </c>
      <c r="D743" s="161">
        <f t="shared" si="418"/>
        <v>0</v>
      </c>
      <c r="E743" s="161">
        <f t="shared" si="418"/>
        <v>0</v>
      </c>
      <c r="F743" s="161">
        <f t="shared" si="418"/>
        <v>0</v>
      </c>
      <c r="G743" s="161">
        <f t="shared" si="418"/>
        <v>0</v>
      </c>
      <c r="H743" s="161">
        <f t="shared" si="418"/>
        <v>0</v>
      </c>
      <c r="I743" s="161">
        <f t="shared" si="418"/>
        <v>0</v>
      </c>
      <c r="J743" s="161">
        <f t="shared" si="418"/>
        <v>0</v>
      </c>
      <c r="K743" s="161">
        <f t="shared" si="418"/>
        <v>0</v>
      </c>
      <c r="L743" s="161">
        <f t="shared" si="418"/>
        <v>0</v>
      </c>
      <c r="M743" s="161">
        <f t="shared" si="418"/>
        <v>0</v>
      </c>
      <c r="N743" s="161">
        <f t="shared" si="418"/>
        <v>0</v>
      </c>
      <c r="O743" s="161">
        <f t="shared" si="418"/>
        <v>0</v>
      </c>
      <c r="P743" s="161">
        <f t="shared" si="418"/>
        <v>0</v>
      </c>
      <c r="Q743" s="161">
        <f t="shared" si="418"/>
        <v>0</v>
      </c>
      <c r="R743" s="161">
        <f t="shared" si="418"/>
        <v>0</v>
      </c>
      <c r="S743" s="161">
        <f t="shared" si="418"/>
        <v>0</v>
      </c>
      <c r="T743" s="161">
        <f t="shared" si="418"/>
        <v>0</v>
      </c>
      <c r="U743" s="161">
        <f t="shared" si="418"/>
        <v>0</v>
      </c>
      <c r="V743" s="161">
        <f t="shared" si="418"/>
        <v>0</v>
      </c>
      <c r="W743" s="161">
        <f t="shared" si="418"/>
        <v>0</v>
      </c>
      <c r="X743" s="161">
        <f t="shared" si="418"/>
        <v>0</v>
      </c>
      <c r="Y743" s="161">
        <f t="shared" si="418"/>
        <v>0</v>
      </c>
      <c r="Z743" s="161">
        <f t="shared" si="418"/>
        <v>0</v>
      </c>
      <c r="AA743" s="161">
        <f t="shared" si="418"/>
        <v>0</v>
      </c>
      <c r="AB743" s="161">
        <f t="shared" si="418"/>
        <v>0</v>
      </c>
      <c r="AC743" s="161">
        <f t="shared" si="418"/>
        <v>0</v>
      </c>
      <c r="AD743" s="161">
        <f t="shared" si="418"/>
        <v>0</v>
      </c>
      <c r="AE743" s="161">
        <f t="shared" si="418"/>
        <v>0</v>
      </c>
      <c r="AF743" s="161">
        <f t="shared" si="418"/>
        <v>0</v>
      </c>
      <c r="AG743" s="161">
        <f t="shared" si="418"/>
        <v>0</v>
      </c>
      <c r="AH743" s="161">
        <f t="shared" si="418"/>
        <v>0</v>
      </c>
      <c r="AI743" s="161">
        <f t="shared" si="418"/>
        <v>0</v>
      </c>
      <c r="AJ743" s="161">
        <f t="shared" si="418"/>
        <v>0</v>
      </c>
      <c r="AK743" s="161">
        <f t="shared" si="418"/>
        <v>0</v>
      </c>
      <c r="AL743" s="161">
        <f t="shared" si="418"/>
        <v>0</v>
      </c>
      <c r="AM743" s="161">
        <f t="shared" si="418"/>
        <v>0</v>
      </c>
      <c r="AN743" s="161">
        <f t="shared" si="418"/>
        <v>0</v>
      </c>
      <c r="AO743" s="161">
        <f t="shared" si="418"/>
        <v>0</v>
      </c>
      <c r="AP743" s="161">
        <f t="shared" si="418"/>
        <v>0</v>
      </c>
    </row>
    <row r="744" spans="1:42" x14ac:dyDescent="0.2">
      <c r="A744" s="4">
        <f>A743+1</f>
        <v>2</v>
      </c>
      <c r="B744" s="179">
        <f t="shared" si="417"/>
        <v>0</v>
      </c>
      <c r="C744" s="161">
        <f t="shared" ref="C744:AP744" si="419">IF(C$2&gt;analysis_period,0,IF(C$2=equip2_reserve_freq*$A744,equip2_reserve_cost*system_capacity*1000*(1+inflation_rate/100)^B$2,0))</f>
        <v>0</v>
      </c>
      <c r="D744" s="161">
        <f t="shared" si="419"/>
        <v>0</v>
      </c>
      <c r="E744" s="161">
        <f t="shared" si="419"/>
        <v>0</v>
      </c>
      <c r="F744" s="161">
        <f t="shared" si="419"/>
        <v>0</v>
      </c>
      <c r="G744" s="161">
        <f t="shared" si="419"/>
        <v>0</v>
      </c>
      <c r="H744" s="161">
        <f t="shared" si="419"/>
        <v>0</v>
      </c>
      <c r="I744" s="161">
        <f t="shared" si="419"/>
        <v>0</v>
      </c>
      <c r="J744" s="161">
        <f t="shared" si="419"/>
        <v>0</v>
      </c>
      <c r="K744" s="161">
        <f t="shared" si="419"/>
        <v>0</v>
      </c>
      <c r="L744" s="161">
        <f t="shared" si="419"/>
        <v>0</v>
      </c>
      <c r="M744" s="161">
        <f t="shared" si="419"/>
        <v>0</v>
      </c>
      <c r="N744" s="161">
        <f t="shared" si="419"/>
        <v>0</v>
      </c>
      <c r="O744" s="161">
        <f t="shared" si="419"/>
        <v>0</v>
      </c>
      <c r="P744" s="161">
        <f t="shared" si="419"/>
        <v>0</v>
      </c>
      <c r="Q744" s="161">
        <f t="shared" si="419"/>
        <v>0</v>
      </c>
      <c r="R744" s="161">
        <f t="shared" si="419"/>
        <v>0</v>
      </c>
      <c r="S744" s="161">
        <f t="shared" si="419"/>
        <v>0</v>
      </c>
      <c r="T744" s="161">
        <f t="shared" si="419"/>
        <v>0</v>
      </c>
      <c r="U744" s="161">
        <f t="shared" si="419"/>
        <v>0</v>
      </c>
      <c r="V744" s="161">
        <f t="shared" si="419"/>
        <v>0</v>
      </c>
      <c r="W744" s="161">
        <f t="shared" si="419"/>
        <v>0</v>
      </c>
      <c r="X744" s="161">
        <f t="shared" si="419"/>
        <v>0</v>
      </c>
      <c r="Y744" s="161">
        <f t="shared" si="419"/>
        <v>0</v>
      </c>
      <c r="Z744" s="161">
        <f t="shared" si="419"/>
        <v>0</v>
      </c>
      <c r="AA744" s="161">
        <f t="shared" si="419"/>
        <v>0</v>
      </c>
      <c r="AB744" s="161">
        <f t="shared" si="419"/>
        <v>0</v>
      </c>
      <c r="AC744" s="161">
        <f t="shared" si="419"/>
        <v>0</v>
      </c>
      <c r="AD744" s="161">
        <f t="shared" si="419"/>
        <v>0</v>
      </c>
      <c r="AE744" s="161">
        <f t="shared" si="419"/>
        <v>0</v>
      </c>
      <c r="AF744" s="161">
        <f t="shared" si="419"/>
        <v>0</v>
      </c>
      <c r="AG744" s="161">
        <f t="shared" si="419"/>
        <v>0</v>
      </c>
      <c r="AH744" s="161">
        <f t="shared" si="419"/>
        <v>0</v>
      </c>
      <c r="AI744" s="161">
        <f t="shared" si="419"/>
        <v>0</v>
      </c>
      <c r="AJ744" s="161">
        <f t="shared" si="419"/>
        <v>0</v>
      </c>
      <c r="AK744" s="161">
        <f t="shared" si="419"/>
        <v>0</v>
      </c>
      <c r="AL744" s="161">
        <f t="shared" si="419"/>
        <v>0</v>
      </c>
      <c r="AM744" s="161">
        <f t="shared" si="419"/>
        <v>0</v>
      </c>
      <c r="AN744" s="161">
        <f t="shared" si="419"/>
        <v>0</v>
      </c>
      <c r="AO744" s="161">
        <f t="shared" si="419"/>
        <v>0</v>
      </c>
      <c r="AP744" s="161">
        <f t="shared" si="419"/>
        <v>0</v>
      </c>
    </row>
    <row r="745" spans="1:42" x14ac:dyDescent="0.2">
      <c r="A745" s="4">
        <f t="shared" ref="A745:A752" si="420">A744+1</f>
        <v>3</v>
      </c>
      <c r="B745" s="179">
        <f t="shared" si="417"/>
        <v>0</v>
      </c>
      <c r="C745" s="161">
        <f t="shared" ref="C745:AP745" si="421">IF(C$2&gt;analysis_period,0,IF(C$2=equip2_reserve_freq*$A745,equip2_reserve_cost*system_capacity*1000*(1+inflation_rate/100)^B$2,0))</f>
        <v>0</v>
      </c>
      <c r="D745" s="161">
        <f t="shared" si="421"/>
        <v>0</v>
      </c>
      <c r="E745" s="161">
        <f t="shared" si="421"/>
        <v>0</v>
      </c>
      <c r="F745" s="161">
        <f t="shared" si="421"/>
        <v>0</v>
      </c>
      <c r="G745" s="161">
        <f t="shared" si="421"/>
        <v>0</v>
      </c>
      <c r="H745" s="161">
        <f t="shared" si="421"/>
        <v>0</v>
      </c>
      <c r="I745" s="161">
        <f t="shared" si="421"/>
        <v>0</v>
      </c>
      <c r="J745" s="161">
        <f t="shared" si="421"/>
        <v>0</v>
      </c>
      <c r="K745" s="161">
        <f t="shared" si="421"/>
        <v>0</v>
      </c>
      <c r="L745" s="161">
        <f t="shared" si="421"/>
        <v>0</v>
      </c>
      <c r="M745" s="161">
        <f t="shared" si="421"/>
        <v>0</v>
      </c>
      <c r="N745" s="161">
        <f t="shared" si="421"/>
        <v>0</v>
      </c>
      <c r="O745" s="161">
        <f t="shared" si="421"/>
        <v>0</v>
      </c>
      <c r="P745" s="161">
        <f t="shared" si="421"/>
        <v>0</v>
      </c>
      <c r="Q745" s="161">
        <f t="shared" si="421"/>
        <v>0</v>
      </c>
      <c r="R745" s="161">
        <f t="shared" si="421"/>
        <v>0</v>
      </c>
      <c r="S745" s="161">
        <f t="shared" si="421"/>
        <v>0</v>
      </c>
      <c r="T745" s="161">
        <f t="shared" si="421"/>
        <v>0</v>
      </c>
      <c r="U745" s="161">
        <f t="shared" si="421"/>
        <v>0</v>
      </c>
      <c r="V745" s="161">
        <f t="shared" si="421"/>
        <v>0</v>
      </c>
      <c r="W745" s="161">
        <f t="shared" si="421"/>
        <v>0</v>
      </c>
      <c r="X745" s="161">
        <f t="shared" si="421"/>
        <v>0</v>
      </c>
      <c r="Y745" s="161">
        <f t="shared" si="421"/>
        <v>0</v>
      </c>
      <c r="Z745" s="161">
        <f t="shared" si="421"/>
        <v>0</v>
      </c>
      <c r="AA745" s="161">
        <f t="shared" si="421"/>
        <v>0</v>
      </c>
      <c r="AB745" s="161">
        <f t="shared" si="421"/>
        <v>0</v>
      </c>
      <c r="AC745" s="161">
        <f t="shared" si="421"/>
        <v>0</v>
      </c>
      <c r="AD745" s="161">
        <f t="shared" si="421"/>
        <v>0</v>
      </c>
      <c r="AE745" s="161">
        <f t="shared" si="421"/>
        <v>0</v>
      </c>
      <c r="AF745" s="161">
        <f t="shared" si="421"/>
        <v>0</v>
      </c>
      <c r="AG745" s="161">
        <f t="shared" si="421"/>
        <v>0</v>
      </c>
      <c r="AH745" s="161">
        <f t="shared" si="421"/>
        <v>0</v>
      </c>
      <c r="AI745" s="161">
        <f t="shared" si="421"/>
        <v>0</v>
      </c>
      <c r="AJ745" s="161">
        <f t="shared" si="421"/>
        <v>0</v>
      </c>
      <c r="AK745" s="161">
        <f t="shared" si="421"/>
        <v>0</v>
      </c>
      <c r="AL745" s="161">
        <f t="shared" si="421"/>
        <v>0</v>
      </c>
      <c r="AM745" s="161">
        <f t="shared" si="421"/>
        <v>0</v>
      </c>
      <c r="AN745" s="161">
        <f t="shared" si="421"/>
        <v>0</v>
      </c>
      <c r="AO745" s="161">
        <f t="shared" si="421"/>
        <v>0</v>
      </c>
      <c r="AP745" s="161">
        <f t="shared" si="421"/>
        <v>0</v>
      </c>
    </row>
    <row r="746" spans="1:42" x14ac:dyDescent="0.2">
      <c r="A746" s="4">
        <f t="shared" si="420"/>
        <v>4</v>
      </c>
      <c r="B746" s="179">
        <f t="shared" si="417"/>
        <v>0</v>
      </c>
      <c r="C746" s="161">
        <f t="shared" ref="C746:AP746" si="422">IF(C$2&gt;analysis_period,0,IF(C$2=equip2_reserve_freq*$A746,equip2_reserve_cost*system_capacity*1000*(1+inflation_rate/100)^B$2,0))</f>
        <v>0</v>
      </c>
      <c r="D746" s="161">
        <f t="shared" si="422"/>
        <v>0</v>
      </c>
      <c r="E746" s="161">
        <f t="shared" si="422"/>
        <v>0</v>
      </c>
      <c r="F746" s="161">
        <f t="shared" si="422"/>
        <v>0</v>
      </c>
      <c r="G746" s="161">
        <f t="shared" si="422"/>
        <v>0</v>
      </c>
      <c r="H746" s="161">
        <f t="shared" si="422"/>
        <v>0</v>
      </c>
      <c r="I746" s="161">
        <f t="shared" si="422"/>
        <v>0</v>
      </c>
      <c r="J746" s="161">
        <f t="shared" si="422"/>
        <v>0</v>
      </c>
      <c r="K746" s="161">
        <f t="shared" si="422"/>
        <v>0</v>
      </c>
      <c r="L746" s="161">
        <f t="shared" si="422"/>
        <v>0</v>
      </c>
      <c r="M746" s="161">
        <f t="shared" si="422"/>
        <v>0</v>
      </c>
      <c r="N746" s="161">
        <f t="shared" si="422"/>
        <v>0</v>
      </c>
      <c r="O746" s="161">
        <f t="shared" si="422"/>
        <v>0</v>
      </c>
      <c r="P746" s="161">
        <f t="shared" si="422"/>
        <v>0</v>
      </c>
      <c r="Q746" s="161">
        <f t="shared" si="422"/>
        <v>0</v>
      </c>
      <c r="R746" s="161">
        <f t="shared" si="422"/>
        <v>0</v>
      </c>
      <c r="S746" s="161">
        <f t="shared" si="422"/>
        <v>0</v>
      </c>
      <c r="T746" s="161">
        <f t="shared" si="422"/>
        <v>0</v>
      </c>
      <c r="U746" s="161">
        <f t="shared" si="422"/>
        <v>0</v>
      </c>
      <c r="V746" s="161">
        <f t="shared" si="422"/>
        <v>0</v>
      </c>
      <c r="W746" s="161">
        <f t="shared" si="422"/>
        <v>0</v>
      </c>
      <c r="X746" s="161">
        <f t="shared" si="422"/>
        <v>0</v>
      </c>
      <c r="Y746" s="161">
        <f t="shared" si="422"/>
        <v>0</v>
      </c>
      <c r="Z746" s="161">
        <f t="shared" si="422"/>
        <v>0</v>
      </c>
      <c r="AA746" s="161">
        <f t="shared" si="422"/>
        <v>0</v>
      </c>
      <c r="AB746" s="161">
        <f t="shared" si="422"/>
        <v>0</v>
      </c>
      <c r="AC746" s="161">
        <f t="shared" si="422"/>
        <v>0</v>
      </c>
      <c r="AD746" s="161">
        <f t="shared" si="422"/>
        <v>0</v>
      </c>
      <c r="AE746" s="161">
        <f t="shared" si="422"/>
        <v>0</v>
      </c>
      <c r="AF746" s="161">
        <f t="shared" si="422"/>
        <v>0</v>
      </c>
      <c r="AG746" s="161">
        <f t="shared" si="422"/>
        <v>0</v>
      </c>
      <c r="AH746" s="161">
        <f t="shared" si="422"/>
        <v>0</v>
      </c>
      <c r="AI746" s="161">
        <f t="shared" si="422"/>
        <v>0</v>
      </c>
      <c r="AJ746" s="161">
        <f t="shared" si="422"/>
        <v>0</v>
      </c>
      <c r="AK746" s="161">
        <f t="shared" si="422"/>
        <v>0</v>
      </c>
      <c r="AL746" s="161">
        <f t="shared" si="422"/>
        <v>0</v>
      </c>
      <c r="AM746" s="161">
        <f t="shared" si="422"/>
        <v>0</v>
      </c>
      <c r="AN746" s="161">
        <f t="shared" si="422"/>
        <v>0</v>
      </c>
      <c r="AO746" s="161">
        <f t="shared" si="422"/>
        <v>0</v>
      </c>
      <c r="AP746" s="161">
        <f t="shared" si="422"/>
        <v>0</v>
      </c>
    </row>
    <row r="747" spans="1:42" x14ac:dyDescent="0.2">
      <c r="A747" s="4">
        <f t="shared" si="420"/>
        <v>5</v>
      </c>
      <c r="B747" s="179">
        <f t="shared" si="417"/>
        <v>0</v>
      </c>
      <c r="C747" s="161">
        <f t="shared" ref="C747:AP747" si="423">IF(C$2&gt;analysis_period,0,IF(C$2=equip2_reserve_freq*$A747,equip2_reserve_cost*system_capacity*1000*(1+inflation_rate/100)^B$2,0))</f>
        <v>0</v>
      </c>
      <c r="D747" s="161">
        <f t="shared" si="423"/>
        <v>0</v>
      </c>
      <c r="E747" s="161">
        <f t="shared" si="423"/>
        <v>0</v>
      </c>
      <c r="F747" s="161">
        <f t="shared" si="423"/>
        <v>0</v>
      </c>
      <c r="G747" s="161">
        <f t="shared" si="423"/>
        <v>0</v>
      </c>
      <c r="H747" s="161">
        <f t="shared" si="423"/>
        <v>0</v>
      </c>
      <c r="I747" s="161">
        <f t="shared" si="423"/>
        <v>0</v>
      </c>
      <c r="J747" s="161">
        <f t="shared" si="423"/>
        <v>0</v>
      </c>
      <c r="K747" s="161">
        <f t="shared" si="423"/>
        <v>0</v>
      </c>
      <c r="L747" s="161">
        <f t="shared" si="423"/>
        <v>0</v>
      </c>
      <c r="M747" s="161">
        <f t="shared" si="423"/>
        <v>0</v>
      </c>
      <c r="N747" s="161">
        <f t="shared" si="423"/>
        <v>0</v>
      </c>
      <c r="O747" s="161">
        <f t="shared" si="423"/>
        <v>0</v>
      </c>
      <c r="P747" s="161">
        <f t="shared" si="423"/>
        <v>0</v>
      </c>
      <c r="Q747" s="161">
        <f t="shared" si="423"/>
        <v>0</v>
      </c>
      <c r="R747" s="161">
        <f t="shared" si="423"/>
        <v>0</v>
      </c>
      <c r="S747" s="161">
        <f t="shared" si="423"/>
        <v>0</v>
      </c>
      <c r="T747" s="161">
        <f t="shared" si="423"/>
        <v>0</v>
      </c>
      <c r="U747" s="161">
        <f t="shared" si="423"/>
        <v>0</v>
      </c>
      <c r="V747" s="161">
        <f t="shared" si="423"/>
        <v>0</v>
      </c>
      <c r="W747" s="161">
        <f t="shared" si="423"/>
        <v>0</v>
      </c>
      <c r="X747" s="161">
        <f t="shared" si="423"/>
        <v>0</v>
      </c>
      <c r="Y747" s="161">
        <f t="shared" si="423"/>
        <v>0</v>
      </c>
      <c r="Z747" s="161">
        <f t="shared" si="423"/>
        <v>0</v>
      </c>
      <c r="AA747" s="161">
        <f t="shared" si="423"/>
        <v>0</v>
      </c>
      <c r="AB747" s="161">
        <f t="shared" si="423"/>
        <v>0</v>
      </c>
      <c r="AC747" s="161">
        <f t="shared" si="423"/>
        <v>0</v>
      </c>
      <c r="AD747" s="161">
        <f t="shared" si="423"/>
        <v>0</v>
      </c>
      <c r="AE747" s="161">
        <f t="shared" si="423"/>
        <v>0</v>
      </c>
      <c r="AF747" s="161">
        <f t="shared" si="423"/>
        <v>0</v>
      </c>
      <c r="AG747" s="161">
        <f t="shared" si="423"/>
        <v>0</v>
      </c>
      <c r="AH747" s="161">
        <f t="shared" si="423"/>
        <v>0</v>
      </c>
      <c r="AI747" s="161">
        <f t="shared" si="423"/>
        <v>0</v>
      </c>
      <c r="AJ747" s="161">
        <f t="shared" si="423"/>
        <v>0</v>
      </c>
      <c r="AK747" s="161">
        <f t="shared" si="423"/>
        <v>0</v>
      </c>
      <c r="AL747" s="161">
        <f t="shared" si="423"/>
        <v>0</v>
      </c>
      <c r="AM747" s="161">
        <f t="shared" si="423"/>
        <v>0</v>
      </c>
      <c r="AN747" s="161">
        <f t="shared" si="423"/>
        <v>0</v>
      </c>
      <c r="AO747" s="161">
        <f t="shared" si="423"/>
        <v>0</v>
      </c>
      <c r="AP747" s="161">
        <f t="shared" si="423"/>
        <v>0</v>
      </c>
    </row>
    <row r="748" spans="1:42" x14ac:dyDescent="0.2">
      <c r="A748" s="4">
        <f t="shared" si="420"/>
        <v>6</v>
      </c>
      <c r="B748" s="179">
        <f t="shared" si="417"/>
        <v>0</v>
      </c>
      <c r="C748" s="161">
        <f t="shared" ref="C748:AP748" si="424">IF(C$2&gt;analysis_period,0,IF(C$2=equip2_reserve_freq*$A748,equip2_reserve_cost*system_capacity*1000*(1+inflation_rate/100)^B$2,0))</f>
        <v>0</v>
      </c>
      <c r="D748" s="161">
        <f t="shared" si="424"/>
        <v>0</v>
      </c>
      <c r="E748" s="161">
        <f t="shared" si="424"/>
        <v>0</v>
      </c>
      <c r="F748" s="161">
        <f t="shared" si="424"/>
        <v>0</v>
      </c>
      <c r="G748" s="161">
        <f t="shared" si="424"/>
        <v>0</v>
      </c>
      <c r="H748" s="161">
        <f t="shared" si="424"/>
        <v>0</v>
      </c>
      <c r="I748" s="161">
        <f t="shared" si="424"/>
        <v>0</v>
      </c>
      <c r="J748" s="161">
        <f t="shared" si="424"/>
        <v>0</v>
      </c>
      <c r="K748" s="161">
        <f t="shared" si="424"/>
        <v>0</v>
      </c>
      <c r="L748" s="161">
        <f t="shared" si="424"/>
        <v>0</v>
      </c>
      <c r="M748" s="161">
        <f t="shared" si="424"/>
        <v>0</v>
      </c>
      <c r="N748" s="161">
        <f t="shared" si="424"/>
        <v>0</v>
      </c>
      <c r="O748" s="161">
        <f t="shared" si="424"/>
        <v>0</v>
      </c>
      <c r="P748" s="161">
        <f t="shared" si="424"/>
        <v>0</v>
      </c>
      <c r="Q748" s="161">
        <f t="shared" si="424"/>
        <v>0</v>
      </c>
      <c r="R748" s="161">
        <f t="shared" si="424"/>
        <v>0</v>
      </c>
      <c r="S748" s="161">
        <f t="shared" si="424"/>
        <v>0</v>
      </c>
      <c r="T748" s="161">
        <f t="shared" si="424"/>
        <v>0</v>
      </c>
      <c r="U748" s="161">
        <f t="shared" si="424"/>
        <v>0</v>
      </c>
      <c r="V748" s="161">
        <f t="shared" si="424"/>
        <v>0</v>
      </c>
      <c r="W748" s="161">
        <f t="shared" si="424"/>
        <v>0</v>
      </c>
      <c r="X748" s="161">
        <f t="shared" si="424"/>
        <v>0</v>
      </c>
      <c r="Y748" s="161">
        <f t="shared" si="424"/>
        <v>0</v>
      </c>
      <c r="Z748" s="161">
        <f t="shared" si="424"/>
        <v>0</v>
      </c>
      <c r="AA748" s="161">
        <f t="shared" si="424"/>
        <v>0</v>
      </c>
      <c r="AB748" s="161">
        <f t="shared" si="424"/>
        <v>0</v>
      </c>
      <c r="AC748" s="161">
        <f t="shared" si="424"/>
        <v>0</v>
      </c>
      <c r="AD748" s="161">
        <f t="shared" si="424"/>
        <v>0</v>
      </c>
      <c r="AE748" s="161">
        <f t="shared" si="424"/>
        <v>0</v>
      </c>
      <c r="AF748" s="161">
        <f t="shared" si="424"/>
        <v>0</v>
      </c>
      <c r="AG748" s="161">
        <f t="shared" si="424"/>
        <v>0</v>
      </c>
      <c r="AH748" s="161">
        <f t="shared" si="424"/>
        <v>0</v>
      </c>
      <c r="AI748" s="161">
        <f t="shared" si="424"/>
        <v>0</v>
      </c>
      <c r="AJ748" s="161">
        <f t="shared" si="424"/>
        <v>0</v>
      </c>
      <c r="AK748" s="161">
        <f t="shared" si="424"/>
        <v>0</v>
      </c>
      <c r="AL748" s="161">
        <f t="shared" si="424"/>
        <v>0</v>
      </c>
      <c r="AM748" s="161">
        <f t="shared" si="424"/>
        <v>0</v>
      </c>
      <c r="AN748" s="161">
        <f t="shared" si="424"/>
        <v>0</v>
      </c>
      <c r="AO748" s="161">
        <f t="shared" si="424"/>
        <v>0</v>
      </c>
      <c r="AP748" s="161">
        <f t="shared" si="424"/>
        <v>0</v>
      </c>
    </row>
    <row r="749" spans="1:42" x14ac:dyDescent="0.2">
      <c r="A749" s="4">
        <f t="shared" si="420"/>
        <v>7</v>
      </c>
      <c r="B749" s="179">
        <f t="shared" si="417"/>
        <v>0</v>
      </c>
      <c r="C749" s="161">
        <f t="shared" ref="C749:AP749" si="425">IF(C$2&gt;analysis_period,0,IF(C$2=equip2_reserve_freq*$A749,equip2_reserve_cost*system_capacity*1000*(1+inflation_rate/100)^B$2,0))</f>
        <v>0</v>
      </c>
      <c r="D749" s="161">
        <f t="shared" si="425"/>
        <v>0</v>
      </c>
      <c r="E749" s="161">
        <f t="shared" si="425"/>
        <v>0</v>
      </c>
      <c r="F749" s="161">
        <f t="shared" si="425"/>
        <v>0</v>
      </c>
      <c r="G749" s="161">
        <f t="shared" si="425"/>
        <v>0</v>
      </c>
      <c r="H749" s="161">
        <f t="shared" si="425"/>
        <v>0</v>
      </c>
      <c r="I749" s="161">
        <f t="shared" si="425"/>
        <v>0</v>
      </c>
      <c r="J749" s="161">
        <f t="shared" si="425"/>
        <v>0</v>
      </c>
      <c r="K749" s="161">
        <f t="shared" si="425"/>
        <v>0</v>
      </c>
      <c r="L749" s="161">
        <f t="shared" si="425"/>
        <v>0</v>
      </c>
      <c r="M749" s="161">
        <f t="shared" si="425"/>
        <v>0</v>
      </c>
      <c r="N749" s="161">
        <f t="shared" si="425"/>
        <v>0</v>
      </c>
      <c r="O749" s="161">
        <f t="shared" si="425"/>
        <v>0</v>
      </c>
      <c r="P749" s="161">
        <f t="shared" si="425"/>
        <v>0</v>
      </c>
      <c r="Q749" s="161">
        <f t="shared" si="425"/>
        <v>0</v>
      </c>
      <c r="R749" s="161">
        <f t="shared" si="425"/>
        <v>0</v>
      </c>
      <c r="S749" s="161">
        <f t="shared" si="425"/>
        <v>0</v>
      </c>
      <c r="T749" s="161">
        <f t="shared" si="425"/>
        <v>0</v>
      </c>
      <c r="U749" s="161">
        <f t="shared" si="425"/>
        <v>0</v>
      </c>
      <c r="V749" s="161">
        <f t="shared" si="425"/>
        <v>0</v>
      </c>
      <c r="W749" s="161">
        <f t="shared" si="425"/>
        <v>0</v>
      </c>
      <c r="X749" s="161">
        <f t="shared" si="425"/>
        <v>0</v>
      </c>
      <c r="Y749" s="161">
        <f t="shared" si="425"/>
        <v>0</v>
      </c>
      <c r="Z749" s="161">
        <f t="shared" si="425"/>
        <v>0</v>
      </c>
      <c r="AA749" s="161">
        <f t="shared" si="425"/>
        <v>0</v>
      </c>
      <c r="AB749" s="161">
        <f t="shared" si="425"/>
        <v>0</v>
      </c>
      <c r="AC749" s="161">
        <f t="shared" si="425"/>
        <v>0</v>
      </c>
      <c r="AD749" s="161">
        <f t="shared" si="425"/>
        <v>0</v>
      </c>
      <c r="AE749" s="161">
        <f t="shared" si="425"/>
        <v>0</v>
      </c>
      <c r="AF749" s="161">
        <f t="shared" si="425"/>
        <v>0</v>
      </c>
      <c r="AG749" s="161">
        <f t="shared" si="425"/>
        <v>0</v>
      </c>
      <c r="AH749" s="161">
        <f t="shared" si="425"/>
        <v>0</v>
      </c>
      <c r="AI749" s="161">
        <f t="shared" si="425"/>
        <v>0</v>
      </c>
      <c r="AJ749" s="161">
        <f t="shared" si="425"/>
        <v>0</v>
      </c>
      <c r="AK749" s="161">
        <f t="shared" si="425"/>
        <v>0</v>
      </c>
      <c r="AL749" s="161">
        <f t="shared" si="425"/>
        <v>0</v>
      </c>
      <c r="AM749" s="161">
        <f t="shared" si="425"/>
        <v>0</v>
      </c>
      <c r="AN749" s="161">
        <f t="shared" si="425"/>
        <v>0</v>
      </c>
      <c r="AO749" s="161">
        <f t="shared" si="425"/>
        <v>0</v>
      </c>
      <c r="AP749" s="161">
        <f t="shared" si="425"/>
        <v>0</v>
      </c>
    </row>
    <row r="750" spans="1:42" x14ac:dyDescent="0.2">
      <c r="A750" s="4">
        <f t="shared" si="420"/>
        <v>8</v>
      </c>
      <c r="B750" s="179">
        <f t="shared" si="417"/>
        <v>0</v>
      </c>
      <c r="C750" s="161">
        <f t="shared" ref="C750:AP750" si="426">IF(C$2&gt;analysis_period,0,IF(C$2=equip2_reserve_freq*$A750,equip2_reserve_cost*system_capacity*1000*(1+inflation_rate/100)^B$2,0))</f>
        <v>0</v>
      </c>
      <c r="D750" s="161">
        <f t="shared" si="426"/>
        <v>0</v>
      </c>
      <c r="E750" s="161">
        <f t="shared" si="426"/>
        <v>0</v>
      </c>
      <c r="F750" s="161">
        <f t="shared" si="426"/>
        <v>0</v>
      </c>
      <c r="G750" s="161">
        <f t="shared" si="426"/>
        <v>0</v>
      </c>
      <c r="H750" s="161">
        <f t="shared" si="426"/>
        <v>0</v>
      </c>
      <c r="I750" s="161">
        <f t="shared" si="426"/>
        <v>0</v>
      </c>
      <c r="J750" s="161">
        <f t="shared" si="426"/>
        <v>0</v>
      </c>
      <c r="K750" s="161">
        <f t="shared" si="426"/>
        <v>0</v>
      </c>
      <c r="L750" s="161">
        <f t="shared" si="426"/>
        <v>0</v>
      </c>
      <c r="M750" s="161">
        <f t="shared" si="426"/>
        <v>0</v>
      </c>
      <c r="N750" s="161">
        <f t="shared" si="426"/>
        <v>0</v>
      </c>
      <c r="O750" s="161">
        <f t="shared" si="426"/>
        <v>0</v>
      </c>
      <c r="P750" s="161">
        <f t="shared" si="426"/>
        <v>0</v>
      </c>
      <c r="Q750" s="161">
        <f t="shared" si="426"/>
        <v>0</v>
      </c>
      <c r="R750" s="161">
        <f t="shared" si="426"/>
        <v>0</v>
      </c>
      <c r="S750" s="161">
        <f t="shared" si="426"/>
        <v>0</v>
      </c>
      <c r="T750" s="161">
        <f t="shared" si="426"/>
        <v>0</v>
      </c>
      <c r="U750" s="161">
        <f t="shared" si="426"/>
        <v>0</v>
      </c>
      <c r="V750" s="161">
        <f t="shared" si="426"/>
        <v>0</v>
      </c>
      <c r="W750" s="161">
        <f t="shared" si="426"/>
        <v>0</v>
      </c>
      <c r="X750" s="161">
        <f t="shared" si="426"/>
        <v>0</v>
      </c>
      <c r="Y750" s="161">
        <f t="shared" si="426"/>
        <v>0</v>
      </c>
      <c r="Z750" s="161">
        <f t="shared" si="426"/>
        <v>0</v>
      </c>
      <c r="AA750" s="161">
        <f t="shared" si="426"/>
        <v>0</v>
      </c>
      <c r="AB750" s="161">
        <f t="shared" si="426"/>
        <v>0</v>
      </c>
      <c r="AC750" s="161">
        <f t="shared" si="426"/>
        <v>0</v>
      </c>
      <c r="AD750" s="161">
        <f t="shared" si="426"/>
        <v>0</v>
      </c>
      <c r="AE750" s="161">
        <f t="shared" si="426"/>
        <v>0</v>
      </c>
      <c r="AF750" s="161">
        <f t="shared" si="426"/>
        <v>0</v>
      </c>
      <c r="AG750" s="161">
        <f t="shared" si="426"/>
        <v>0</v>
      </c>
      <c r="AH750" s="161">
        <f t="shared" si="426"/>
        <v>0</v>
      </c>
      <c r="AI750" s="161">
        <f t="shared" si="426"/>
        <v>0</v>
      </c>
      <c r="AJ750" s="161">
        <f t="shared" si="426"/>
        <v>0</v>
      </c>
      <c r="AK750" s="161">
        <f t="shared" si="426"/>
        <v>0</v>
      </c>
      <c r="AL750" s="161">
        <f t="shared" si="426"/>
        <v>0</v>
      </c>
      <c r="AM750" s="161">
        <f t="shared" si="426"/>
        <v>0</v>
      </c>
      <c r="AN750" s="161">
        <f t="shared" si="426"/>
        <v>0</v>
      </c>
      <c r="AO750" s="161">
        <f t="shared" si="426"/>
        <v>0</v>
      </c>
      <c r="AP750" s="161">
        <f t="shared" si="426"/>
        <v>0</v>
      </c>
    </row>
    <row r="751" spans="1:42" x14ac:dyDescent="0.2">
      <c r="A751" s="4">
        <f>A750+1</f>
        <v>9</v>
      </c>
      <c r="B751" s="179">
        <f t="shared" si="417"/>
        <v>0</v>
      </c>
      <c r="C751" s="161">
        <f t="shared" ref="C751:AP751" si="427">IF(C$2&gt;analysis_period,0,IF(C$2=equip2_reserve_freq*$A751,equip2_reserve_cost*system_capacity*1000*(1+inflation_rate/100)^B$2,0))</f>
        <v>0</v>
      </c>
      <c r="D751" s="161">
        <f t="shared" si="427"/>
        <v>0</v>
      </c>
      <c r="E751" s="161">
        <f t="shared" si="427"/>
        <v>0</v>
      </c>
      <c r="F751" s="161">
        <f t="shared" si="427"/>
        <v>0</v>
      </c>
      <c r="G751" s="161">
        <f t="shared" si="427"/>
        <v>0</v>
      </c>
      <c r="H751" s="161">
        <f t="shared" si="427"/>
        <v>0</v>
      </c>
      <c r="I751" s="161">
        <f t="shared" si="427"/>
        <v>0</v>
      </c>
      <c r="J751" s="161">
        <f t="shared" si="427"/>
        <v>0</v>
      </c>
      <c r="K751" s="161">
        <f t="shared" si="427"/>
        <v>0</v>
      </c>
      <c r="L751" s="161">
        <f t="shared" si="427"/>
        <v>0</v>
      </c>
      <c r="M751" s="161">
        <f t="shared" si="427"/>
        <v>0</v>
      </c>
      <c r="N751" s="161">
        <f t="shared" si="427"/>
        <v>0</v>
      </c>
      <c r="O751" s="161">
        <f t="shared" si="427"/>
        <v>0</v>
      </c>
      <c r="P751" s="161">
        <f t="shared" si="427"/>
        <v>0</v>
      </c>
      <c r="Q751" s="161">
        <f t="shared" si="427"/>
        <v>0</v>
      </c>
      <c r="R751" s="161">
        <f t="shared" si="427"/>
        <v>0</v>
      </c>
      <c r="S751" s="161">
        <f t="shared" si="427"/>
        <v>0</v>
      </c>
      <c r="T751" s="161">
        <f t="shared" si="427"/>
        <v>0</v>
      </c>
      <c r="U751" s="161">
        <f t="shared" si="427"/>
        <v>0</v>
      </c>
      <c r="V751" s="161">
        <f t="shared" si="427"/>
        <v>0</v>
      </c>
      <c r="W751" s="161">
        <f t="shared" si="427"/>
        <v>0</v>
      </c>
      <c r="X751" s="161">
        <f t="shared" si="427"/>
        <v>0</v>
      </c>
      <c r="Y751" s="161">
        <f t="shared" si="427"/>
        <v>0</v>
      </c>
      <c r="Z751" s="161">
        <f t="shared" si="427"/>
        <v>0</v>
      </c>
      <c r="AA751" s="161">
        <f t="shared" si="427"/>
        <v>0</v>
      </c>
      <c r="AB751" s="161">
        <f t="shared" si="427"/>
        <v>0</v>
      </c>
      <c r="AC751" s="161">
        <f t="shared" si="427"/>
        <v>0</v>
      </c>
      <c r="AD751" s="161">
        <f t="shared" si="427"/>
        <v>0</v>
      </c>
      <c r="AE751" s="161">
        <f t="shared" si="427"/>
        <v>0</v>
      </c>
      <c r="AF751" s="161">
        <f t="shared" si="427"/>
        <v>0</v>
      </c>
      <c r="AG751" s="161">
        <f t="shared" si="427"/>
        <v>0</v>
      </c>
      <c r="AH751" s="161">
        <f t="shared" si="427"/>
        <v>0</v>
      </c>
      <c r="AI751" s="161">
        <f t="shared" si="427"/>
        <v>0</v>
      </c>
      <c r="AJ751" s="161">
        <f t="shared" si="427"/>
        <v>0</v>
      </c>
      <c r="AK751" s="161">
        <f t="shared" si="427"/>
        <v>0</v>
      </c>
      <c r="AL751" s="161">
        <f t="shared" si="427"/>
        <v>0</v>
      </c>
      <c r="AM751" s="161">
        <f t="shared" si="427"/>
        <v>0</v>
      </c>
      <c r="AN751" s="161">
        <f t="shared" si="427"/>
        <v>0</v>
      </c>
      <c r="AO751" s="161">
        <f t="shared" si="427"/>
        <v>0</v>
      </c>
      <c r="AP751" s="161">
        <f t="shared" si="427"/>
        <v>0</v>
      </c>
    </row>
    <row r="752" spans="1:42" x14ac:dyDescent="0.2">
      <c r="A752" s="4">
        <f t="shared" si="420"/>
        <v>10</v>
      </c>
      <c r="B752" s="179">
        <f t="shared" si="417"/>
        <v>0</v>
      </c>
      <c r="C752" s="161">
        <f t="shared" ref="C752:AP752" si="428">IF(C$2&gt;analysis_period,0,IF(C$2=equip2_reserve_freq*$A752,equip2_reserve_cost*system_capacity*1000*(1+inflation_rate/100)^B$2,0))</f>
        <v>0</v>
      </c>
      <c r="D752" s="161">
        <f t="shared" si="428"/>
        <v>0</v>
      </c>
      <c r="E752" s="161">
        <f t="shared" si="428"/>
        <v>0</v>
      </c>
      <c r="F752" s="161">
        <f t="shared" si="428"/>
        <v>0</v>
      </c>
      <c r="G752" s="161">
        <f t="shared" si="428"/>
        <v>0</v>
      </c>
      <c r="H752" s="161">
        <f t="shared" si="428"/>
        <v>0</v>
      </c>
      <c r="I752" s="161">
        <f t="shared" si="428"/>
        <v>0</v>
      </c>
      <c r="J752" s="161">
        <f t="shared" si="428"/>
        <v>0</v>
      </c>
      <c r="K752" s="161">
        <f t="shared" si="428"/>
        <v>0</v>
      </c>
      <c r="L752" s="161">
        <f t="shared" si="428"/>
        <v>0</v>
      </c>
      <c r="M752" s="161">
        <f t="shared" si="428"/>
        <v>0</v>
      </c>
      <c r="N752" s="161">
        <f t="shared" si="428"/>
        <v>0</v>
      </c>
      <c r="O752" s="161">
        <f t="shared" si="428"/>
        <v>0</v>
      </c>
      <c r="P752" s="161">
        <f t="shared" si="428"/>
        <v>0</v>
      </c>
      <c r="Q752" s="161">
        <f t="shared" si="428"/>
        <v>0</v>
      </c>
      <c r="R752" s="161">
        <f t="shared" si="428"/>
        <v>0</v>
      </c>
      <c r="S752" s="161">
        <f t="shared" si="428"/>
        <v>0</v>
      </c>
      <c r="T752" s="161">
        <f t="shared" si="428"/>
        <v>0</v>
      </c>
      <c r="U752" s="161">
        <f t="shared" si="428"/>
        <v>0</v>
      </c>
      <c r="V752" s="161">
        <f t="shared" si="428"/>
        <v>0</v>
      </c>
      <c r="W752" s="161">
        <f t="shared" si="428"/>
        <v>0</v>
      </c>
      <c r="X752" s="161">
        <f t="shared" si="428"/>
        <v>0</v>
      </c>
      <c r="Y752" s="161">
        <f t="shared" si="428"/>
        <v>0</v>
      </c>
      <c r="Z752" s="161">
        <f t="shared" si="428"/>
        <v>0</v>
      </c>
      <c r="AA752" s="161">
        <f t="shared" si="428"/>
        <v>0</v>
      </c>
      <c r="AB752" s="161">
        <f t="shared" si="428"/>
        <v>0</v>
      </c>
      <c r="AC752" s="161">
        <f t="shared" si="428"/>
        <v>0</v>
      </c>
      <c r="AD752" s="161">
        <f t="shared" si="428"/>
        <v>0</v>
      </c>
      <c r="AE752" s="161">
        <f t="shared" si="428"/>
        <v>0</v>
      </c>
      <c r="AF752" s="161">
        <f t="shared" si="428"/>
        <v>0</v>
      </c>
      <c r="AG752" s="161">
        <f t="shared" si="428"/>
        <v>0</v>
      </c>
      <c r="AH752" s="161">
        <f t="shared" si="428"/>
        <v>0</v>
      </c>
      <c r="AI752" s="161">
        <f t="shared" si="428"/>
        <v>0</v>
      </c>
      <c r="AJ752" s="161">
        <f t="shared" si="428"/>
        <v>0</v>
      </c>
      <c r="AK752" s="161">
        <f t="shared" si="428"/>
        <v>0</v>
      </c>
      <c r="AL752" s="161">
        <f t="shared" si="428"/>
        <v>0</v>
      </c>
      <c r="AM752" s="161">
        <f t="shared" si="428"/>
        <v>0</v>
      </c>
      <c r="AN752" s="161">
        <f t="shared" si="428"/>
        <v>0</v>
      </c>
      <c r="AO752" s="161">
        <f t="shared" si="428"/>
        <v>0</v>
      </c>
      <c r="AP752" s="161">
        <f t="shared" si="428"/>
        <v>0</v>
      </c>
    </row>
    <row r="753" spans="1:42" x14ac:dyDescent="0.2">
      <c r="A753" s="26" t="s">
        <v>12</v>
      </c>
      <c r="B753" s="15"/>
      <c r="C753" s="161">
        <f>SUM(C743:C752)</f>
        <v>0</v>
      </c>
      <c r="D753" s="161">
        <f t="shared" ref="D753:AP753" si="429">SUM(D743:D752)</f>
        <v>0</v>
      </c>
      <c r="E753" s="161">
        <f t="shared" si="429"/>
        <v>0</v>
      </c>
      <c r="F753" s="161">
        <f t="shared" si="429"/>
        <v>0</v>
      </c>
      <c r="G753" s="161">
        <f t="shared" si="429"/>
        <v>0</v>
      </c>
      <c r="H753" s="161">
        <f t="shared" si="429"/>
        <v>0</v>
      </c>
      <c r="I753" s="161">
        <f t="shared" si="429"/>
        <v>0</v>
      </c>
      <c r="J753" s="161">
        <f t="shared" si="429"/>
        <v>0</v>
      </c>
      <c r="K753" s="161">
        <f t="shared" si="429"/>
        <v>0</v>
      </c>
      <c r="L753" s="161">
        <f t="shared" si="429"/>
        <v>0</v>
      </c>
      <c r="M753" s="161">
        <f t="shared" si="429"/>
        <v>0</v>
      </c>
      <c r="N753" s="161">
        <f t="shared" si="429"/>
        <v>0</v>
      </c>
      <c r="O753" s="161">
        <f t="shared" si="429"/>
        <v>0</v>
      </c>
      <c r="P753" s="161">
        <f t="shared" si="429"/>
        <v>0</v>
      </c>
      <c r="Q753" s="161">
        <f t="shared" si="429"/>
        <v>0</v>
      </c>
      <c r="R753" s="161">
        <f t="shared" si="429"/>
        <v>0</v>
      </c>
      <c r="S753" s="161">
        <f t="shared" si="429"/>
        <v>0</v>
      </c>
      <c r="T753" s="161">
        <f t="shared" si="429"/>
        <v>0</v>
      </c>
      <c r="U753" s="161">
        <f t="shared" si="429"/>
        <v>0</v>
      </c>
      <c r="V753" s="161">
        <f t="shared" si="429"/>
        <v>0</v>
      </c>
      <c r="W753" s="161">
        <f t="shared" si="429"/>
        <v>0</v>
      </c>
      <c r="X753" s="161">
        <f t="shared" si="429"/>
        <v>0</v>
      </c>
      <c r="Y753" s="161">
        <f t="shared" si="429"/>
        <v>0</v>
      </c>
      <c r="Z753" s="161">
        <f t="shared" si="429"/>
        <v>0</v>
      </c>
      <c r="AA753" s="161">
        <f t="shared" si="429"/>
        <v>0</v>
      </c>
      <c r="AB753" s="161">
        <f t="shared" si="429"/>
        <v>0</v>
      </c>
      <c r="AC753" s="161">
        <f t="shared" si="429"/>
        <v>0</v>
      </c>
      <c r="AD753" s="161">
        <f t="shared" si="429"/>
        <v>0</v>
      </c>
      <c r="AE753" s="161">
        <f t="shared" si="429"/>
        <v>0</v>
      </c>
      <c r="AF753" s="161">
        <f t="shared" si="429"/>
        <v>0</v>
      </c>
      <c r="AG753" s="161">
        <f t="shared" si="429"/>
        <v>0</v>
      </c>
      <c r="AH753" s="161">
        <f t="shared" si="429"/>
        <v>0</v>
      </c>
      <c r="AI753" s="161">
        <f t="shared" si="429"/>
        <v>0</v>
      </c>
      <c r="AJ753" s="161">
        <f t="shared" si="429"/>
        <v>0</v>
      </c>
      <c r="AK753" s="161">
        <f t="shared" si="429"/>
        <v>0</v>
      </c>
      <c r="AL753" s="161">
        <f t="shared" si="429"/>
        <v>0</v>
      </c>
      <c r="AM753" s="161">
        <f t="shared" si="429"/>
        <v>0</v>
      </c>
      <c r="AN753" s="161">
        <f t="shared" si="429"/>
        <v>0</v>
      </c>
      <c r="AO753" s="161">
        <f t="shared" si="429"/>
        <v>0</v>
      </c>
      <c r="AP753" s="161">
        <f t="shared" si="429"/>
        <v>0</v>
      </c>
    </row>
    <row r="754" spans="1:42" x14ac:dyDescent="0.2">
      <c r="A754" s="4" t="s">
        <v>286</v>
      </c>
    </row>
    <row r="755" spans="1:42" x14ac:dyDescent="0.2">
      <c r="A755" s="4">
        <v>1</v>
      </c>
      <c r="B755" s="184">
        <f t="shared" ref="B755:B764" si="430">SUM(C755:AP755)</f>
        <v>0</v>
      </c>
      <c r="C755" s="161">
        <f t="shared" ref="C755:AP755" si="431">IF(C$2&lt;=equip2_reserve_freq*$A$743,$B$743/(equip2_reserve_freq),0)</f>
        <v>0</v>
      </c>
      <c r="D755" s="161">
        <f t="shared" si="431"/>
        <v>0</v>
      </c>
      <c r="E755" s="161">
        <f t="shared" si="431"/>
        <v>0</v>
      </c>
      <c r="F755" s="161">
        <f t="shared" si="431"/>
        <v>0</v>
      </c>
      <c r="G755" s="161">
        <f t="shared" si="431"/>
        <v>0</v>
      </c>
      <c r="H755" s="161">
        <f t="shared" si="431"/>
        <v>0</v>
      </c>
      <c r="I755" s="161">
        <f t="shared" si="431"/>
        <v>0</v>
      </c>
      <c r="J755" s="161">
        <f t="shared" si="431"/>
        <v>0</v>
      </c>
      <c r="K755" s="161">
        <f t="shared" si="431"/>
        <v>0</v>
      </c>
      <c r="L755" s="161">
        <f t="shared" si="431"/>
        <v>0</v>
      </c>
      <c r="M755" s="161">
        <f t="shared" si="431"/>
        <v>0</v>
      </c>
      <c r="N755" s="161">
        <f t="shared" si="431"/>
        <v>0</v>
      </c>
      <c r="O755" s="161">
        <f t="shared" si="431"/>
        <v>0</v>
      </c>
      <c r="P755" s="161">
        <f t="shared" si="431"/>
        <v>0</v>
      </c>
      <c r="Q755" s="161">
        <f t="shared" si="431"/>
        <v>0</v>
      </c>
      <c r="R755" s="161">
        <f t="shared" si="431"/>
        <v>0</v>
      </c>
      <c r="S755" s="161">
        <f t="shared" si="431"/>
        <v>0</v>
      </c>
      <c r="T755" s="161">
        <f t="shared" si="431"/>
        <v>0</v>
      </c>
      <c r="U755" s="161">
        <f t="shared" si="431"/>
        <v>0</v>
      </c>
      <c r="V755" s="161">
        <f t="shared" si="431"/>
        <v>0</v>
      </c>
      <c r="W755" s="161">
        <f t="shared" si="431"/>
        <v>0</v>
      </c>
      <c r="X755" s="161">
        <f t="shared" si="431"/>
        <v>0</v>
      </c>
      <c r="Y755" s="161">
        <f t="shared" si="431"/>
        <v>0</v>
      </c>
      <c r="Z755" s="161">
        <f t="shared" si="431"/>
        <v>0</v>
      </c>
      <c r="AA755" s="161">
        <f t="shared" si="431"/>
        <v>0</v>
      </c>
      <c r="AB755" s="161">
        <f t="shared" si="431"/>
        <v>0</v>
      </c>
      <c r="AC755" s="161">
        <f t="shared" si="431"/>
        <v>0</v>
      </c>
      <c r="AD755" s="161">
        <f t="shared" si="431"/>
        <v>0</v>
      </c>
      <c r="AE755" s="161">
        <f t="shared" si="431"/>
        <v>0</v>
      </c>
      <c r="AF755" s="161">
        <f t="shared" si="431"/>
        <v>0</v>
      </c>
      <c r="AG755" s="161">
        <f t="shared" si="431"/>
        <v>0</v>
      </c>
      <c r="AH755" s="161">
        <f t="shared" si="431"/>
        <v>0</v>
      </c>
      <c r="AI755" s="161">
        <f t="shared" si="431"/>
        <v>0</v>
      </c>
      <c r="AJ755" s="161">
        <f t="shared" si="431"/>
        <v>0</v>
      </c>
      <c r="AK755" s="161">
        <f t="shared" si="431"/>
        <v>0</v>
      </c>
      <c r="AL755" s="161">
        <f t="shared" si="431"/>
        <v>0</v>
      </c>
      <c r="AM755" s="161">
        <f t="shared" si="431"/>
        <v>0</v>
      </c>
      <c r="AN755" s="161">
        <f t="shared" si="431"/>
        <v>0</v>
      </c>
      <c r="AO755" s="161">
        <f t="shared" si="431"/>
        <v>0</v>
      </c>
      <c r="AP755" s="161">
        <f t="shared" si="431"/>
        <v>0</v>
      </c>
    </row>
    <row r="756" spans="1:42" x14ac:dyDescent="0.2">
      <c r="A756" s="4">
        <f>A755+1</f>
        <v>2</v>
      </c>
      <c r="B756" s="184">
        <f t="shared" si="430"/>
        <v>0</v>
      </c>
      <c r="C756" s="161">
        <f t="shared" ref="C756:AP756" si="432">IF(AND(C$2&gt;equip2_reserve_freq*$A743,C$2&lt;=equip2_reserve_freq*$A744),$B744/(equip2_reserve_freq),0)</f>
        <v>0</v>
      </c>
      <c r="D756" s="161">
        <f t="shared" si="432"/>
        <v>0</v>
      </c>
      <c r="E756" s="161">
        <f t="shared" si="432"/>
        <v>0</v>
      </c>
      <c r="F756" s="161">
        <f t="shared" si="432"/>
        <v>0</v>
      </c>
      <c r="G756" s="161">
        <f t="shared" si="432"/>
        <v>0</v>
      </c>
      <c r="H756" s="161">
        <f t="shared" si="432"/>
        <v>0</v>
      </c>
      <c r="I756" s="161">
        <f t="shared" si="432"/>
        <v>0</v>
      </c>
      <c r="J756" s="161">
        <f t="shared" si="432"/>
        <v>0</v>
      </c>
      <c r="K756" s="161">
        <f t="shared" si="432"/>
        <v>0</v>
      </c>
      <c r="L756" s="161">
        <f t="shared" si="432"/>
        <v>0</v>
      </c>
      <c r="M756" s="161">
        <f t="shared" si="432"/>
        <v>0</v>
      </c>
      <c r="N756" s="161">
        <f t="shared" si="432"/>
        <v>0</v>
      </c>
      <c r="O756" s="161">
        <f t="shared" si="432"/>
        <v>0</v>
      </c>
      <c r="P756" s="161">
        <f t="shared" si="432"/>
        <v>0</v>
      </c>
      <c r="Q756" s="161">
        <f t="shared" si="432"/>
        <v>0</v>
      </c>
      <c r="R756" s="161">
        <f t="shared" si="432"/>
        <v>0</v>
      </c>
      <c r="S756" s="161">
        <f t="shared" si="432"/>
        <v>0</v>
      </c>
      <c r="T756" s="161">
        <f t="shared" si="432"/>
        <v>0</v>
      </c>
      <c r="U756" s="161">
        <f t="shared" si="432"/>
        <v>0</v>
      </c>
      <c r="V756" s="161">
        <f t="shared" si="432"/>
        <v>0</v>
      </c>
      <c r="W756" s="161">
        <f t="shared" si="432"/>
        <v>0</v>
      </c>
      <c r="X756" s="161">
        <f t="shared" si="432"/>
        <v>0</v>
      </c>
      <c r="Y756" s="161">
        <f t="shared" si="432"/>
        <v>0</v>
      </c>
      <c r="Z756" s="161">
        <f t="shared" si="432"/>
        <v>0</v>
      </c>
      <c r="AA756" s="161">
        <f t="shared" si="432"/>
        <v>0</v>
      </c>
      <c r="AB756" s="161">
        <f t="shared" si="432"/>
        <v>0</v>
      </c>
      <c r="AC756" s="161">
        <f t="shared" si="432"/>
        <v>0</v>
      </c>
      <c r="AD756" s="161">
        <f t="shared" si="432"/>
        <v>0</v>
      </c>
      <c r="AE756" s="161">
        <f t="shared" si="432"/>
        <v>0</v>
      </c>
      <c r="AF756" s="161">
        <f t="shared" si="432"/>
        <v>0</v>
      </c>
      <c r="AG756" s="161">
        <f t="shared" si="432"/>
        <v>0</v>
      </c>
      <c r="AH756" s="161">
        <f t="shared" si="432"/>
        <v>0</v>
      </c>
      <c r="AI756" s="161">
        <f t="shared" si="432"/>
        <v>0</v>
      </c>
      <c r="AJ756" s="161">
        <f t="shared" si="432"/>
        <v>0</v>
      </c>
      <c r="AK756" s="161">
        <f t="shared" si="432"/>
        <v>0</v>
      </c>
      <c r="AL756" s="161">
        <f t="shared" si="432"/>
        <v>0</v>
      </c>
      <c r="AM756" s="161">
        <f t="shared" si="432"/>
        <v>0</v>
      </c>
      <c r="AN756" s="161">
        <f t="shared" si="432"/>
        <v>0</v>
      </c>
      <c r="AO756" s="161">
        <f t="shared" si="432"/>
        <v>0</v>
      </c>
      <c r="AP756" s="161">
        <f t="shared" si="432"/>
        <v>0</v>
      </c>
    </row>
    <row r="757" spans="1:42" x14ac:dyDescent="0.2">
      <c r="A757" s="4">
        <f t="shared" ref="A757:A762" si="433">A756+1</f>
        <v>3</v>
      </c>
      <c r="B757" s="184">
        <f t="shared" si="430"/>
        <v>0</v>
      </c>
      <c r="C757" s="161">
        <f t="shared" ref="C757:AP757" si="434">IF(AND(C$2&gt;equip2_reserve_freq*$A744,C$2&lt;=equip2_reserve_freq*$A745),$B745/(equip2_reserve_freq),0)</f>
        <v>0</v>
      </c>
      <c r="D757" s="161">
        <f t="shared" si="434"/>
        <v>0</v>
      </c>
      <c r="E757" s="161">
        <f t="shared" si="434"/>
        <v>0</v>
      </c>
      <c r="F757" s="161">
        <f t="shared" si="434"/>
        <v>0</v>
      </c>
      <c r="G757" s="161">
        <f t="shared" si="434"/>
        <v>0</v>
      </c>
      <c r="H757" s="161">
        <f t="shared" si="434"/>
        <v>0</v>
      </c>
      <c r="I757" s="161">
        <f t="shared" si="434"/>
        <v>0</v>
      </c>
      <c r="J757" s="161">
        <f t="shared" si="434"/>
        <v>0</v>
      </c>
      <c r="K757" s="161">
        <f t="shared" si="434"/>
        <v>0</v>
      </c>
      <c r="L757" s="161">
        <f t="shared" si="434"/>
        <v>0</v>
      </c>
      <c r="M757" s="161">
        <f t="shared" si="434"/>
        <v>0</v>
      </c>
      <c r="N757" s="161">
        <f t="shared" si="434"/>
        <v>0</v>
      </c>
      <c r="O757" s="161">
        <f t="shared" si="434"/>
        <v>0</v>
      </c>
      <c r="P757" s="161">
        <f t="shared" si="434"/>
        <v>0</v>
      </c>
      <c r="Q757" s="161">
        <f t="shared" si="434"/>
        <v>0</v>
      </c>
      <c r="R757" s="161">
        <f t="shared" si="434"/>
        <v>0</v>
      </c>
      <c r="S757" s="161">
        <f t="shared" si="434"/>
        <v>0</v>
      </c>
      <c r="T757" s="161">
        <f t="shared" si="434"/>
        <v>0</v>
      </c>
      <c r="U757" s="161">
        <f t="shared" si="434"/>
        <v>0</v>
      </c>
      <c r="V757" s="161">
        <f t="shared" si="434"/>
        <v>0</v>
      </c>
      <c r="W757" s="161">
        <f t="shared" si="434"/>
        <v>0</v>
      </c>
      <c r="X757" s="161">
        <f t="shared" si="434"/>
        <v>0</v>
      </c>
      <c r="Y757" s="161">
        <f t="shared" si="434"/>
        <v>0</v>
      </c>
      <c r="Z757" s="161">
        <f t="shared" si="434"/>
        <v>0</v>
      </c>
      <c r="AA757" s="161">
        <f t="shared" si="434"/>
        <v>0</v>
      </c>
      <c r="AB757" s="161">
        <f t="shared" si="434"/>
        <v>0</v>
      </c>
      <c r="AC757" s="161">
        <f t="shared" si="434"/>
        <v>0</v>
      </c>
      <c r="AD757" s="161">
        <f t="shared" si="434"/>
        <v>0</v>
      </c>
      <c r="AE757" s="161">
        <f t="shared" si="434"/>
        <v>0</v>
      </c>
      <c r="AF757" s="161">
        <f t="shared" si="434"/>
        <v>0</v>
      </c>
      <c r="AG757" s="161">
        <f t="shared" si="434"/>
        <v>0</v>
      </c>
      <c r="AH757" s="161">
        <f t="shared" si="434"/>
        <v>0</v>
      </c>
      <c r="AI757" s="161">
        <f t="shared" si="434"/>
        <v>0</v>
      </c>
      <c r="AJ757" s="161">
        <f t="shared" si="434"/>
        <v>0</v>
      </c>
      <c r="AK757" s="161">
        <f t="shared" si="434"/>
        <v>0</v>
      </c>
      <c r="AL757" s="161">
        <f t="shared" si="434"/>
        <v>0</v>
      </c>
      <c r="AM757" s="161">
        <f t="shared" si="434"/>
        <v>0</v>
      </c>
      <c r="AN757" s="161">
        <f t="shared" si="434"/>
        <v>0</v>
      </c>
      <c r="AO757" s="161">
        <f t="shared" si="434"/>
        <v>0</v>
      </c>
      <c r="AP757" s="161">
        <f t="shared" si="434"/>
        <v>0</v>
      </c>
    </row>
    <row r="758" spans="1:42" x14ac:dyDescent="0.2">
      <c r="A758" s="4">
        <f t="shared" si="433"/>
        <v>4</v>
      </c>
      <c r="B758" s="184">
        <f t="shared" si="430"/>
        <v>0</v>
      </c>
      <c r="C758" s="161">
        <f t="shared" ref="C758:AP758" si="435">IF(AND(C$2&gt;equip2_reserve_freq*$A745,C$2&lt;=equip2_reserve_freq*$A746),$B746/(equip2_reserve_freq),0)</f>
        <v>0</v>
      </c>
      <c r="D758" s="161">
        <f t="shared" si="435"/>
        <v>0</v>
      </c>
      <c r="E758" s="161">
        <f t="shared" si="435"/>
        <v>0</v>
      </c>
      <c r="F758" s="161">
        <f t="shared" si="435"/>
        <v>0</v>
      </c>
      <c r="G758" s="161">
        <f t="shared" si="435"/>
        <v>0</v>
      </c>
      <c r="H758" s="161">
        <f t="shared" si="435"/>
        <v>0</v>
      </c>
      <c r="I758" s="161">
        <f t="shared" si="435"/>
        <v>0</v>
      </c>
      <c r="J758" s="161">
        <f t="shared" si="435"/>
        <v>0</v>
      </c>
      <c r="K758" s="161">
        <f t="shared" si="435"/>
        <v>0</v>
      </c>
      <c r="L758" s="161">
        <f t="shared" si="435"/>
        <v>0</v>
      </c>
      <c r="M758" s="161">
        <f t="shared" si="435"/>
        <v>0</v>
      </c>
      <c r="N758" s="161">
        <f t="shared" si="435"/>
        <v>0</v>
      </c>
      <c r="O758" s="161">
        <f t="shared" si="435"/>
        <v>0</v>
      </c>
      <c r="P758" s="161">
        <f t="shared" si="435"/>
        <v>0</v>
      </c>
      <c r="Q758" s="161">
        <f t="shared" si="435"/>
        <v>0</v>
      </c>
      <c r="R758" s="161">
        <f t="shared" si="435"/>
        <v>0</v>
      </c>
      <c r="S758" s="161">
        <f t="shared" si="435"/>
        <v>0</v>
      </c>
      <c r="T758" s="161">
        <f t="shared" si="435"/>
        <v>0</v>
      </c>
      <c r="U758" s="161">
        <f t="shared" si="435"/>
        <v>0</v>
      </c>
      <c r="V758" s="161">
        <f t="shared" si="435"/>
        <v>0</v>
      </c>
      <c r="W758" s="161">
        <f t="shared" si="435"/>
        <v>0</v>
      </c>
      <c r="X758" s="161">
        <f t="shared" si="435"/>
        <v>0</v>
      </c>
      <c r="Y758" s="161">
        <f t="shared" si="435"/>
        <v>0</v>
      </c>
      <c r="Z758" s="161">
        <f t="shared" si="435"/>
        <v>0</v>
      </c>
      <c r="AA758" s="161">
        <f t="shared" si="435"/>
        <v>0</v>
      </c>
      <c r="AB758" s="161">
        <f t="shared" si="435"/>
        <v>0</v>
      </c>
      <c r="AC758" s="161">
        <f t="shared" si="435"/>
        <v>0</v>
      </c>
      <c r="AD758" s="161">
        <f t="shared" si="435"/>
        <v>0</v>
      </c>
      <c r="AE758" s="161">
        <f t="shared" si="435"/>
        <v>0</v>
      </c>
      <c r="AF758" s="161">
        <f t="shared" si="435"/>
        <v>0</v>
      </c>
      <c r="AG758" s="161">
        <f t="shared" si="435"/>
        <v>0</v>
      </c>
      <c r="AH758" s="161">
        <f t="shared" si="435"/>
        <v>0</v>
      </c>
      <c r="AI758" s="161">
        <f t="shared" si="435"/>
        <v>0</v>
      </c>
      <c r="AJ758" s="161">
        <f t="shared" si="435"/>
        <v>0</v>
      </c>
      <c r="AK758" s="161">
        <f t="shared" si="435"/>
        <v>0</v>
      </c>
      <c r="AL758" s="161">
        <f t="shared" si="435"/>
        <v>0</v>
      </c>
      <c r="AM758" s="161">
        <f t="shared" si="435"/>
        <v>0</v>
      </c>
      <c r="AN758" s="161">
        <f t="shared" si="435"/>
        <v>0</v>
      </c>
      <c r="AO758" s="161">
        <f t="shared" si="435"/>
        <v>0</v>
      </c>
      <c r="AP758" s="161">
        <f t="shared" si="435"/>
        <v>0</v>
      </c>
    </row>
    <row r="759" spans="1:42" x14ac:dyDescent="0.2">
      <c r="A759" s="4">
        <f t="shared" si="433"/>
        <v>5</v>
      </c>
      <c r="B759" s="184">
        <f t="shared" si="430"/>
        <v>0</v>
      </c>
      <c r="C759" s="161">
        <f t="shared" ref="C759:AP759" si="436">IF(AND(C$2&gt;equip2_reserve_freq*$A746,C$2&lt;=equip2_reserve_freq*$A747),$B747/(equip2_reserve_freq),0)</f>
        <v>0</v>
      </c>
      <c r="D759" s="161">
        <f t="shared" si="436"/>
        <v>0</v>
      </c>
      <c r="E759" s="161">
        <f t="shared" si="436"/>
        <v>0</v>
      </c>
      <c r="F759" s="161">
        <f t="shared" si="436"/>
        <v>0</v>
      </c>
      <c r="G759" s="161">
        <f t="shared" si="436"/>
        <v>0</v>
      </c>
      <c r="H759" s="161">
        <f t="shared" si="436"/>
        <v>0</v>
      </c>
      <c r="I759" s="161">
        <f t="shared" si="436"/>
        <v>0</v>
      </c>
      <c r="J759" s="161">
        <f t="shared" si="436"/>
        <v>0</v>
      </c>
      <c r="K759" s="161">
        <f t="shared" si="436"/>
        <v>0</v>
      </c>
      <c r="L759" s="161">
        <f t="shared" si="436"/>
        <v>0</v>
      </c>
      <c r="M759" s="161">
        <f t="shared" si="436"/>
        <v>0</v>
      </c>
      <c r="N759" s="161">
        <f t="shared" si="436"/>
        <v>0</v>
      </c>
      <c r="O759" s="161">
        <f t="shared" si="436"/>
        <v>0</v>
      </c>
      <c r="P759" s="161">
        <f t="shared" si="436"/>
        <v>0</v>
      </c>
      <c r="Q759" s="161">
        <f t="shared" si="436"/>
        <v>0</v>
      </c>
      <c r="R759" s="161">
        <f t="shared" si="436"/>
        <v>0</v>
      </c>
      <c r="S759" s="161">
        <f t="shared" si="436"/>
        <v>0</v>
      </c>
      <c r="T759" s="161">
        <f t="shared" si="436"/>
        <v>0</v>
      </c>
      <c r="U759" s="161">
        <f t="shared" si="436"/>
        <v>0</v>
      </c>
      <c r="V759" s="161">
        <f t="shared" si="436"/>
        <v>0</v>
      </c>
      <c r="W759" s="161">
        <f t="shared" si="436"/>
        <v>0</v>
      </c>
      <c r="X759" s="161">
        <f t="shared" si="436"/>
        <v>0</v>
      </c>
      <c r="Y759" s="161">
        <f t="shared" si="436"/>
        <v>0</v>
      </c>
      <c r="Z759" s="161">
        <f t="shared" si="436"/>
        <v>0</v>
      </c>
      <c r="AA759" s="161">
        <f t="shared" si="436"/>
        <v>0</v>
      </c>
      <c r="AB759" s="161">
        <f t="shared" si="436"/>
        <v>0</v>
      </c>
      <c r="AC759" s="161">
        <f t="shared" si="436"/>
        <v>0</v>
      </c>
      <c r="AD759" s="161">
        <f t="shared" si="436"/>
        <v>0</v>
      </c>
      <c r="AE759" s="161">
        <f t="shared" si="436"/>
        <v>0</v>
      </c>
      <c r="AF759" s="161">
        <f t="shared" si="436"/>
        <v>0</v>
      </c>
      <c r="AG759" s="161">
        <f t="shared" si="436"/>
        <v>0</v>
      </c>
      <c r="AH759" s="161">
        <f t="shared" si="436"/>
        <v>0</v>
      </c>
      <c r="AI759" s="161">
        <f t="shared" si="436"/>
        <v>0</v>
      </c>
      <c r="AJ759" s="161">
        <f t="shared" si="436"/>
        <v>0</v>
      </c>
      <c r="AK759" s="161">
        <f t="shared" si="436"/>
        <v>0</v>
      </c>
      <c r="AL759" s="161">
        <f t="shared" si="436"/>
        <v>0</v>
      </c>
      <c r="AM759" s="161">
        <f t="shared" si="436"/>
        <v>0</v>
      </c>
      <c r="AN759" s="161">
        <f t="shared" si="436"/>
        <v>0</v>
      </c>
      <c r="AO759" s="161">
        <f t="shared" si="436"/>
        <v>0</v>
      </c>
      <c r="AP759" s="161">
        <f t="shared" si="436"/>
        <v>0</v>
      </c>
    </row>
    <row r="760" spans="1:42" x14ac:dyDescent="0.2">
      <c r="A760" s="4">
        <f t="shared" si="433"/>
        <v>6</v>
      </c>
      <c r="B760" s="184">
        <f t="shared" si="430"/>
        <v>0</v>
      </c>
      <c r="C760" s="161">
        <f t="shared" ref="C760:AP760" si="437">IF(AND(C$2&gt;equip2_reserve_freq*$A747,C$2&lt;=equip2_reserve_freq*$A748),$B748/(equip2_reserve_freq),0)</f>
        <v>0</v>
      </c>
      <c r="D760" s="161">
        <f t="shared" si="437"/>
        <v>0</v>
      </c>
      <c r="E760" s="161">
        <f t="shared" si="437"/>
        <v>0</v>
      </c>
      <c r="F760" s="161">
        <f t="shared" si="437"/>
        <v>0</v>
      </c>
      <c r="G760" s="161">
        <f t="shared" si="437"/>
        <v>0</v>
      </c>
      <c r="H760" s="161">
        <f t="shared" si="437"/>
        <v>0</v>
      </c>
      <c r="I760" s="161">
        <f t="shared" si="437"/>
        <v>0</v>
      </c>
      <c r="J760" s="161">
        <f t="shared" si="437"/>
        <v>0</v>
      </c>
      <c r="K760" s="161">
        <f t="shared" si="437"/>
        <v>0</v>
      </c>
      <c r="L760" s="161">
        <f t="shared" si="437"/>
        <v>0</v>
      </c>
      <c r="M760" s="161">
        <f t="shared" si="437"/>
        <v>0</v>
      </c>
      <c r="N760" s="161">
        <f t="shared" si="437"/>
        <v>0</v>
      </c>
      <c r="O760" s="161">
        <f t="shared" si="437"/>
        <v>0</v>
      </c>
      <c r="P760" s="161">
        <f t="shared" si="437"/>
        <v>0</v>
      </c>
      <c r="Q760" s="161">
        <f t="shared" si="437"/>
        <v>0</v>
      </c>
      <c r="R760" s="161">
        <f t="shared" si="437"/>
        <v>0</v>
      </c>
      <c r="S760" s="161">
        <f t="shared" si="437"/>
        <v>0</v>
      </c>
      <c r="T760" s="161">
        <f t="shared" si="437"/>
        <v>0</v>
      </c>
      <c r="U760" s="161">
        <f t="shared" si="437"/>
        <v>0</v>
      </c>
      <c r="V760" s="161">
        <f t="shared" si="437"/>
        <v>0</v>
      </c>
      <c r="W760" s="161">
        <f t="shared" si="437"/>
        <v>0</v>
      </c>
      <c r="X760" s="161">
        <f t="shared" si="437"/>
        <v>0</v>
      </c>
      <c r="Y760" s="161">
        <f t="shared" si="437"/>
        <v>0</v>
      </c>
      <c r="Z760" s="161">
        <f t="shared" si="437"/>
        <v>0</v>
      </c>
      <c r="AA760" s="161">
        <f t="shared" si="437"/>
        <v>0</v>
      </c>
      <c r="AB760" s="161">
        <f t="shared" si="437"/>
        <v>0</v>
      </c>
      <c r="AC760" s="161">
        <f t="shared" si="437"/>
        <v>0</v>
      </c>
      <c r="AD760" s="161">
        <f t="shared" si="437"/>
        <v>0</v>
      </c>
      <c r="AE760" s="161">
        <f t="shared" si="437"/>
        <v>0</v>
      </c>
      <c r="AF760" s="161">
        <f t="shared" si="437"/>
        <v>0</v>
      </c>
      <c r="AG760" s="161">
        <f t="shared" si="437"/>
        <v>0</v>
      </c>
      <c r="AH760" s="161">
        <f t="shared" si="437"/>
        <v>0</v>
      </c>
      <c r="AI760" s="161">
        <f t="shared" si="437"/>
        <v>0</v>
      </c>
      <c r="AJ760" s="161">
        <f t="shared" si="437"/>
        <v>0</v>
      </c>
      <c r="AK760" s="161">
        <f t="shared" si="437"/>
        <v>0</v>
      </c>
      <c r="AL760" s="161">
        <f t="shared" si="437"/>
        <v>0</v>
      </c>
      <c r="AM760" s="161">
        <f t="shared" si="437"/>
        <v>0</v>
      </c>
      <c r="AN760" s="161">
        <f t="shared" si="437"/>
        <v>0</v>
      </c>
      <c r="AO760" s="161">
        <f t="shared" si="437"/>
        <v>0</v>
      </c>
      <c r="AP760" s="161">
        <f t="shared" si="437"/>
        <v>0</v>
      </c>
    </row>
    <row r="761" spans="1:42" x14ac:dyDescent="0.2">
      <c r="A761" s="4">
        <f t="shared" si="433"/>
        <v>7</v>
      </c>
      <c r="B761" s="184">
        <f t="shared" si="430"/>
        <v>0</v>
      </c>
      <c r="C761" s="161">
        <f t="shared" ref="C761:AP761" si="438">IF(AND(C$2&gt;equip2_reserve_freq*$A748,C$2&lt;=equip2_reserve_freq*$A749),$B749/(equip2_reserve_freq),0)</f>
        <v>0</v>
      </c>
      <c r="D761" s="161">
        <f t="shared" si="438"/>
        <v>0</v>
      </c>
      <c r="E761" s="161">
        <f t="shared" si="438"/>
        <v>0</v>
      </c>
      <c r="F761" s="161">
        <f t="shared" si="438"/>
        <v>0</v>
      </c>
      <c r="G761" s="161">
        <f t="shared" si="438"/>
        <v>0</v>
      </c>
      <c r="H761" s="161">
        <f t="shared" si="438"/>
        <v>0</v>
      </c>
      <c r="I761" s="161">
        <f t="shared" si="438"/>
        <v>0</v>
      </c>
      <c r="J761" s="161">
        <f t="shared" si="438"/>
        <v>0</v>
      </c>
      <c r="K761" s="161">
        <f t="shared" si="438"/>
        <v>0</v>
      </c>
      <c r="L761" s="161">
        <f t="shared" si="438"/>
        <v>0</v>
      </c>
      <c r="M761" s="161">
        <f t="shared" si="438"/>
        <v>0</v>
      </c>
      <c r="N761" s="161">
        <f t="shared" si="438"/>
        <v>0</v>
      </c>
      <c r="O761" s="161">
        <f t="shared" si="438"/>
        <v>0</v>
      </c>
      <c r="P761" s="161">
        <f t="shared" si="438"/>
        <v>0</v>
      </c>
      <c r="Q761" s="161">
        <f t="shared" si="438"/>
        <v>0</v>
      </c>
      <c r="R761" s="161">
        <f t="shared" si="438"/>
        <v>0</v>
      </c>
      <c r="S761" s="161">
        <f t="shared" si="438"/>
        <v>0</v>
      </c>
      <c r="T761" s="161">
        <f t="shared" si="438"/>
        <v>0</v>
      </c>
      <c r="U761" s="161">
        <f t="shared" si="438"/>
        <v>0</v>
      </c>
      <c r="V761" s="161">
        <f t="shared" si="438"/>
        <v>0</v>
      </c>
      <c r="W761" s="161">
        <f t="shared" si="438"/>
        <v>0</v>
      </c>
      <c r="X761" s="161">
        <f t="shared" si="438"/>
        <v>0</v>
      </c>
      <c r="Y761" s="161">
        <f t="shared" si="438"/>
        <v>0</v>
      </c>
      <c r="Z761" s="161">
        <f t="shared" si="438"/>
        <v>0</v>
      </c>
      <c r="AA761" s="161">
        <f t="shared" si="438"/>
        <v>0</v>
      </c>
      <c r="AB761" s="161">
        <f t="shared" si="438"/>
        <v>0</v>
      </c>
      <c r="AC761" s="161">
        <f t="shared" si="438"/>
        <v>0</v>
      </c>
      <c r="AD761" s="161">
        <f t="shared" si="438"/>
        <v>0</v>
      </c>
      <c r="AE761" s="161">
        <f t="shared" si="438"/>
        <v>0</v>
      </c>
      <c r="AF761" s="161">
        <f t="shared" si="438"/>
        <v>0</v>
      </c>
      <c r="AG761" s="161">
        <f t="shared" si="438"/>
        <v>0</v>
      </c>
      <c r="AH761" s="161">
        <f t="shared" si="438"/>
        <v>0</v>
      </c>
      <c r="AI761" s="161">
        <f t="shared" si="438"/>
        <v>0</v>
      </c>
      <c r="AJ761" s="161">
        <f t="shared" si="438"/>
        <v>0</v>
      </c>
      <c r="AK761" s="161">
        <f t="shared" si="438"/>
        <v>0</v>
      </c>
      <c r="AL761" s="161">
        <f t="shared" si="438"/>
        <v>0</v>
      </c>
      <c r="AM761" s="161">
        <f t="shared" si="438"/>
        <v>0</v>
      </c>
      <c r="AN761" s="161">
        <f t="shared" si="438"/>
        <v>0</v>
      </c>
      <c r="AO761" s="161">
        <f t="shared" si="438"/>
        <v>0</v>
      </c>
      <c r="AP761" s="161">
        <f t="shared" si="438"/>
        <v>0</v>
      </c>
    </row>
    <row r="762" spans="1:42" x14ac:dyDescent="0.2">
      <c r="A762" s="4">
        <f t="shared" si="433"/>
        <v>8</v>
      </c>
      <c r="B762" s="184">
        <f t="shared" si="430"/>
        <v>0</v>
      </c>
      <c r="C762" s="161">
        <f t="shared" ref="C762:AP762" si="439">IF(AND(C$2&gt;equip2_reserve_freq*$A749,C$2&lt;=equip2_reserve_freq*$A750),$B750/(equip2_reserve_freq),0)</f>
        <v>0</v>
      </c>
      <c r="D762" s="161">
        <f t="shared" si="439"/>
        <v>0</v>
      </c>
      <c r="E762" s="161">
        <f t="shared" si="439"/>
        <v>0</v>
      </c>
      <c r="F762" s="161">
        <f t="shared" si="439"/>
        <v>0</v>
      </c>
      <c r="G762" s="161">
        <f t="shared" si="439"/>
        <v>0</v>
      </c>
      <c r="H762" s="161">
        <f t="shared" si="439"/>
        <v>0</v>
      </c>
      <c r="I762" s="161">
        <f t="shared" si="439"/>
        <v>0</v>
      </c>
      <c r="J762" s="161">
        <f t="shared" si="439"/>
        <v>0</v>
      </c>
      <c r="K762" s="161">
        <f t="shared" si="439"/>
        <v>0</v>
      </c>
      <c r="L762" s="161">
        <f t="shared" si="439"/>
        <v>0</v>
      </c>
      <c r="M762" s="161">
        <f t="shared" si="439"/>
        <v>0</v>
      </c>
      <c r="N762" s="161">
        <f t="shared" si="439"/>
        <v>0</v>
      </c>
      <c r="O762" s="161">
        <f t="shared" si="439"/>
        <v>0</v>
      </c>
      <c r="P762" s="161">
        <f t="shared" si="439"/>
        <v>0</v>
      </c>
      <c r="Q762" s="161">
        <f t="shared" si="439"/>
        <v>0</v>
      </c>
      <c r="R762" s="161">
        <f t="shared" si="439"/>
        <v>0</v>
      </c>
      <c r="S762" s="161">
        <f t="shared" si="439"/>
        <v>0</v>
      </c>
      <c r="T762" s="161">
        <f t="shared" si="439"/>
        <v>0</v>
      </c>
      <c r="U762" s="161">
        <f t="shared" si="439"/>
        <v>0</v>
      </c>
      <c r="V762" s="161">
        <f t="shared" si="439"/>
        <v>0</v>
      </c>
      <c r="W762" s="161">
        <f t="shared" si="439"/>
        <v>0</v>
      </c>
      <c r="X762" s="161">
        <f t="shared" si="439"/>
        <v>0</v>
      </c>
      <c r="Y762" s="161">
        <f t="shared" si="439"/>
        <v>0</v>
      </c>
      <c r="Z762" s="161">
        <f t="shared" si="439"/>
        <v>0</v>
      </c>
      <c r="AA762" s="161">
        <f t="shared" si="439"/>
        <v>0</v>
      </c>
      <c r="AB762" s="161">
        <f t="shared" si="439"/>
        <v>0</v>
      </c>
      <c r="AC762" s="161">
        <f t="shared" si="439"/>
        <v>0</v>
      </c>
      <c r="AD762" s="161">
        <f t="shared" si="439"/>
        <v>0</v>
      </c>
      <c r="AE762" s="161">
        <f t="shared" si="439"/>
        <v>0</v>
      </c>
      <c r="AF762" s="161">
        <f t="shared" si="439"/>
        <v>0</v>
      </c>
      <c r="AG762" s="161">
        <f t="shared" si="439"/>
        <v>0</v>
      </c>
      <c r="AH762" s="161">
        <f t="shared" si="439"/>
        <v>0</v>
      </c>
      <c r="AI762" s="161">
        <f t="shared" si="439"/>
        <v>0</v>
      </c>
      <c r="AJ762" s="161">
        <f t="shared" si="439"/>
        <v>0</v>
      </c>
      <c r="AK762" s="161">
        <f t="shared" si="439"/>
        <v>0</v>
      </c>
      <c r="AL762" s="161">
        <f t="shared" si="439"/>
        <v>0</v>
      </c>
      <c r="AM762" s="161">
        <f t="shared" si="439"/>
        <v>0</v>
      </c>
      <c r="AN762" s="161">
        <f t="shared" si="439"/>
        <v>0</v>
      </c>
      <c r="AO762" s="161">
        <f t="shared" si="439"/>
        <v>0</v>
      </c>
      <c r="AP762" s="161">
        <f t="shared" si="439"/>
        <v>0</v>
      </c>
    </row>
    <row r="763" spans="1:42" x14ac:dyDescent="0.2">
      <c r="A763" s="4">
        <f>A762+1</f>
        <v>9</v>
      </c>
      <c r="B763" s="184">
        <f t="shared" si="430"/>
        <v>0</v>
      </c>
      <c r="C763" s="161">
        <f t="shared" ref="C763:AP763" si="440">IF(AND(C$2&gt;equip2_reserve_freq*$A750,C$2&lt;=equip2_reserve_freq*$A751),$B751/(equip2_reserve_freq),0)</f>
        <v>0</v>
      </c>
      <c r="D763" s="161">
        <f t="shared" si="440"/>
        <v>0</v>
      </c>
      <c r="E763" s="161">
        <f t="shared" si="440"/>
        <v>0</v>
      </c>
      <c r="F763" s="161">
        <f t="shared" si="440"/>
        <v>0</v>
      </c>
      <c r="G763" s="161">
        <f t="shared" si="440"/>
        <v>0</v>
      </c>
      <c r="H763" s="161">
        <f t="shared" si="440"/>
        <v>0</v>
      </c>
      <c r="I763" s="161">
        <f t="shared" si="440"/>
        <v>0</v>
      </c>
      <c r="J763" s="161">
        <f t="shared" si="440"/>
        <v>0</v>
      </c>
      <c r="K763" s="161">
        <f t="shared" si="440"/>
        <v>0</v>
      </c>
      <c r="L763" s="161">
        <f t="shared" si="440"/>
        <v>0</v>
      </c>
      <c r="M763" s="161">
        <f t="shared" si="440"/>
        <v>0</v>
      </c>
      <c r="N763" s="161">
        <f t="shared" si="440"/>
        <v>0</v>
      </c>
      <c r="O763" s="161">
        <f t="shared" si="440"/>
        <v>0</v>
      </c>
      <c r="P763" s="161">
        <f t="shared" si="440"/>
        <v>0</v>
      </c>
      <c r="Q763" s="161">
        <f t="shared" si="440"/>
        <v>0</v>
      </c>
      <c r="R763" s="161">
        <f t="shared" si="440"/>
        <v>0</v>
      </c>
      <c r="S763" s="161">
        <f t="shared" si="440"/>
        <v>0</v>
      </c>
      <c r="T763" s="161">
        <f t="shared" si="440"/>
        <v>0</v>
      </c>
      <c r="U763" s="161">
        <f t="shared" si="440"/>
        <v>0</v>
      </c>
      <c r="V763" s="161">
        <f t="shared" si="440"/>
        <v>0</v>
      </c>
      <c r="W763" s="161">
        <f t="shared" si="440"/>
        <v>0</v>
      </c>
      <c r="X763" s="161">
        <f t="shared" si="440"/>
        <v>0</v>
      </c>
      <c r="Y763" s="161">
        <f t="shared" si="440"/>
        <v>0</v>
      </c>
      <c r="Z763" s="161">
        <f t="shared" si="440"/>
        <v>0</v>
      </c>
      <c r="AA763" s="161">
        <f t="shared" si="440"/>
        <v>0</v>
      </c>
      <c r="AB763" s="161">
        <f t="shared" si="440"/>
        <v>0</v>
      </c>
      <c r="AC763" s="161">
        <f t="shared" si="440"/>
        <v>0</v>
      </c>
      <c r="AD763" s="161">
        <f t="shared" si="440"/>
        <v>0</v>
      </c>
      <c r="AE763" s="161">
        <f t="shared" si="440"/>
        <v>0</v>
      </c>
      <c r="AF763" s="161">
        <f t="shared" si="440"/>
        <v>0</v>
      </c>
      <c r="AG763" s="161">
        <f t="shared" si="440"/>
        <v>0</v>
      </c>
      <c r="AH763" s="161">
        <f t="shared" si="440"/>
        <v>0</v>
      </c>
      <c r="AI763" s="161">
        <f t="shared" si="440"/>
        <v>0</v>
      </c>
      <c r="AJ763" s="161">
        <f t="shared" si="440"/>
        <v>0</v>
      </c>
      <c r="AK763" s="161">
        <f t="shared" si="440"/>
        <v>0</v>
      </c>
      <c r="AL763" s="161">
        <f t="shared" si="440"/>
        <v>0</v>
      </c>
      <c r="AM763" s="161">
        <f t="shared" si="440"/>
        <v>0</v>
      </c>
      <c r="AN763" s="161">
        <f t="shared" si="440"/>
        <v>0</v>
      </c>
      <c r="AO763" s="161">
        <f t="shared" si="440"/>
        <v>0</v>
      </c>
      <c r="AP763" s="161">
        <f t="shared" si="440"/>
        <v>0</v>
      </c>
    </row>
    <row r="764" spans="1:42" x14ac:dyDescent="0.2">
      <c r="A764" s="4">
        <f t="shared" ref="A764" si="441">A763+1</f>
        <v>10</v>
      </c>
      <c r="B764" s="184">
        <f t="shared" si="430"/>
        <v>0</v>
      </c>
      <c r="C764" s="162">
        <f t="shared" ref="C764:AP764" si="442">IF(AND(C$2&gt;equip2_reserve_freq*$A751,C$2&lt;=equip2_reserve_freq*$A752),$B752/(equip2_reserve_freq),0)</f>
        <v>0</v>
      </c>
      <c r="D764" s="162">
        <f t="shared" si="442"/>
        <v>0</v>
      </c>
      <c r="E764" s="162">
        <f t="shared" si="442"/>
        <v>0</v>
      </c>
      <c r="F764" s="162">
        <f t="shared" si="442"/>
        <v>0</v>
      </c>
      <c r="G764" s="162">
        <f t="shared" si="442"/>
        <v>0</v>
      </c>
      <c r="H764" s="162">
        <f t="shared" si="442"/>
        <v>0</v>
      </c>
      <c r="I764" s="162">
        <f t="shared" si="442"/>
        <v>0</v>
      </c>
      <c r="J764" s="162">
        <f t="shared" si="442"/>
        <v>0</v>
      </c>
      <c r="K764" s="162">
        <f t="shared" si="442"/>
        <v>0</v>
      </c>
      <c r="L764" s="162">
        <f t="shared" si="442"/>
        <v>0</v>
      </c>
      <c r="M764" s="162">
        <f t="shared" si="442"/>
        <v>0</v>
      </c>
      <c r="N764" s="162">
        <f t="shared" si="442"/>
        <v>0</v>
      </c>
      <c r="O764" s="162">
        <f t="shared" si="442"/>
        <v>0</v>
      </c>
      <c r="P764" s="162">
        <f t="shared" si="442"/>
        <v>0</v>
      </c>
      <c r="Q764" s="162">
        <f t="shared" si="442"/>
        <v>0</v>
      </c>
      <c r="R764" s="162">
        <f t="shared" si="442"/>
        <v>0</v>
      </c>
      <c r="S764" s="162">
        <f t="shared" si="442"/>
        <v>0</v>
      </c>
      <c r="T764" s="162">
        <f t="shared" si="442"/>
        <v>0</v>
      </c>
      <c r="U764" s="162">
        <f t="shared" si="442"/>
        <v>0</v>
      </c>
      <c r="V764" s="162">
        <f t="shared" si="442"/>
        <v>0</v>
      </c>
      <c r="W764" s="162">
        <f t="shared" si="442"/>
        <v>0</v>
      </c>
      <c r="X764" s="162">
        <f t="shared" si="442"/>
        <v>0</v>
      </c>
      <c r="Y764" s="162">
        <f t="shared" si="442"/>
        <v>0</v>
      </c>
      <c r="Z764" s="162">
        <f t="shared" si="442"/>
        <v>0</v>
      </c>
      <c r="AA764" s="162">
        <f t="shared" si="442"/>
        <v>0</v>
      </c>
      <c r="AB764" s="162">
        <f t="shared" si="442"/>
        <v>0</v>
      </c>
      <c r="AC764" s="162">
        <f t="shared" si="442"/>
        <v>0</v>
      </c>
      <c r="AD764" s="162">
        <f t="shared" si="442"/>
        <v>0</v>
      </c>
      <c r="AE764" s="162">
        <f t="shared" si="442"/>
        <v>0</v>
      </c>
      <c r="AF764" s="162">
        <f t="shared" si="442"/>
        <v>0</v>
      </c>
      <c r="AG764" s="162">
        <f t="shared" si="442"/>
        <v>0</v>
      </c>
      <c r="AH764" s="162">
        <f t="shared" si="442"/>
        <v>0</v>
      </c>
      <c r="AI764" s="162">
        <f t="shared" si="442"/>
        <v>0</v>
      </c>
      <c r="AJ764" s="162">
        <f t="shared" si="442"/>
        <v>0</v>
      </c>
      <c r="AK764" s="162">
        <f t="shared" si="442"/>
        <v>0</v>
      </c>
      <c r="AL764" s="162">
        <f t="shared" si="442"/>
        <v>0</v>
      </c>
      <c r="AM764" s="162">
        <f t="shared" si="442"/>
        <v>0</v>
      </c>
      <c r="AN764" s="162">
        <f t="shared" si="442"/>
        <v>0</v>
      </c>
      <c r="AO764" s="162">
        <f t="shared" si="442"/>
        <v>0</v>
      </c>
      <c r="AP764" s="162">
        <f t="shared" si="442"/>
        <v>0</v>
      </c>
    </row>
    <row r="765" spans="1:42" x14ac:dyDescent="0.2">
      <c r="A765" s="26" t="s">
        <v>12</v>
      </c>
      <c r="B765" s="15"/>
      <c r="C765" s="161">
        <f>SUM(C755:C764)</f>
        <v>0</v>
      </c>
      <c r="D765" s="161">
        <f t="shared" ref="D765:AP765" si="443">SUM(D755:D764)</f>
        <v>0</v>
      </c>
      <c r="E765" s="161">
        <f t="shared" si="443"/>
        <v>0</v>
      </c>
      <c r="F765" s="161">
        <f t="shared" si="443"/>
        <v>0</v>
      </c>
      <c r="G765" s="161">
        <f t="shared" si="443"/>
        <v>0</v>
      </c>
      <c r="H765" s="161">
        <f t="shared" si="443"/>
        <v>0</v>
      </c>
      <c r="I765" s="161">
        <f t="shared" si="443"/>
        <v>0</v>
      </c>
      <c r="J765" s="161">
        <f t="shared" si="443"/>
        <v>0</v>
      </c>
      <c r="K765" s="161">
        <f t="shared" si="443"/>
        <v>0</v>
      </c>
      <c r="L765" s="161">
        <f t="shared" si="443"/>
        <v>0</v>
      </c>
      <c r="M765" s="161">
        <f t="shared" si="443"/>
        <v>0</v>
      </c>
      <c r="N765" s="161">
        <f t="shared" si="443"/>
        <v>0</v>
      </c>
      <c r="O765" s="161">
        <f t="shared" si="443"/>
        <v>0</v>
      </c>
      <c r="P765" s="161">
        <f t="shared" si="443"/>
        <v>0</v>
      </c>
      <c r="Q765" s="161">
        <f t="shared" si="443"/>
        <v>0</v>
      </c>
      <c r="R765" s="161">
        <f t="shared" si="443"/>
        <v>0</v>
      </c>
      <c r="S765" s="161">
        <f t="shared" si="443"/>
        <v>0</v>
      </c>
      <c r="T765" s="161">
        <f t="shared" si="443"/>
        <v>0</v>
      </c>
      <c r="U765" s="161">
        <f t="shared" si="443"/>
        <v>0</v>
      </c>
      <c r="V765" s="161">
        <f t="shared" si="443"/>
        <v>0</v>
      </c>
      <c r="W765" s="161">
        <f t="shared" si="443"/>
        <v>0</v>
      </c>
      <c r="X765" s="161">
        <f t="shared" si="443"/>
        <v>0</v>
      </c>
      <c r="Y765" s="161">
        <f t="shared" si="443"/>
        <v>0</v>
      </c>
      <c r="Z765" s="161">
        <f t="shared" si="443"/>
        <v>0</v>
      </c>
      <c r="AA765" s="161">
        <f t="shared" si="443"/>
        <v>0</v>
      </c>
      <c r="AB765" s="161">
        <f t="shared" si="443"/>
        <v>0</v>
      </c>
      <c r="AC765" s="161">
        <f t="shared" si="443"/>
        <v>0</v>
      </c>
      <c r="AD765" s="161">
        <f t="shared" si="443"/>
        <v>0</v>
      </c>
      <c r="AE765" s="161">
        <f t="shared" si="443"/>
        <v>0</v>
      </c>
      <c r="AF765" s="161">
        <f t="shared" si="443"/>
        <v>0</v>
      </c>
      <c r="AG765" s="161">
        <f t="shared" si="443"/>
        <v>0</v>
      </c>
      <c r="AH765" s="161">
        <f t="shared" si="443"/>
        <v>0</v>
      </c>
      <c r="AI765" s="161">
        <f t="shared" si="443"/>
        <v>0</v>
      </c>
      <c r="AJ765" s="161">
        <f t="shared" si="443"/>
        <v>0</v>
      </c>
      <c r="AK765" s="161">
        <f t="shared" si="443"/>
        <v>0</v>
      </c>
      <c r="AL765" s="161">
        <f t="shared" si="443"/>
        <v>0</v>
      </c>
      <c r="AM765" s="161">
        <f t="shared" si="443"/>
        <v>0</v>
      </c>
      <c r="AN765" s="161">
        <f t="shared" si="443"/>
        <v>0</v>
      </c>
      <c r="AO765" s="161">
        <f t="shared" si="443"/>
        <v>0</v>
      </c>
      <c r="AP765" s="161">
        <f t="shared" si="443"/>
        <v>0</v>
      </c>
    </row>
    <row r="767" spans="1:42" x14ac:dyDescent="0.2">
      <c r="A767" s="20" t="s">
        <v>290</v>
      </c>
    </row>
    <row r="768" spans="1:42" x14ac:dyDescent="0.2">
      <c r="A768" s="4" t="s">
        <v>281</v>
      </c>
      <c r="B768" s="161">
        <v>0</v>
      </c>
      <c r="C768" s="161">
        <f>B771</f>
        <v>0</v>
      </c>
      <c r="D768" s="161">
        <f t="shared" ref="D768:AP768" si="444">C771</f>
        <v>0</v>
      </c>
      <c r="E768" s="161">
        <f t="shared" si="444"/>
        <v>0</v>
      </c>
      <c r="F768" s="161">
        <f t="shared" si="444"/>
        <v>0</v>
      </c>
      <c r="G768" s="161">
        <f t="shared" si="444"/>
        <v>0</v>
      </c>
      <c r="H768" s="161">
        <f t="shared" si="444"/>
        <v>0</v>
      </c>
      <c r="I768" s="161">
        <f t="shared" si="444"/>
        <v>0</v>
      </c>
      <c r="J768" s="161">
        <f t="shared" si="444"/>
        <v>0</v>
      </c>
      <c r="K768" s="161">
        <f t="shared" si="444"/>
        <v>0</v>
      </c>
      <c r="L768" s="161">
        <f t="shared" si="444"/>
        <v>0</v>
      </c>
      <c r="M768" s="161">
        <f t="shared" si="444"/>
        <v>0</v>
      </c>
      <c r="N768" s="161">
        <f t="shared" si="444"/>
        <v>0</v>
      </c>
      <c r="O768" s="161">
        <f t="shared" si="444"/>
        <v>0</v>
      </c>
      <c r="P768" s="161">
        <f t="shared" si="444"/>
        <v>0</v>
      </c>
      <c r="Q768" s="161">
        <f t="shared" si="444"/>
        <v>0</v>
      </c>
      <c r="R768" s="161">
        <f t="shared" si="444"/>
        <v>0</v>
      </c>
      <c r="S768" s="161">
        <f t="shared" si="444"/>
        <v>0</v>
      </c>
      <c r="T768" s="161">
        <f t="shared" si="444"/>
        <v>0</v>
      </c>
      <c r="U768" s="161">
        <f t="shared" si="444"/>
        <v>0</v>
      </c>
      <c r="V768" s="161">
        <f t="shared" si="444"/>
        <v>0</v>
      </c>
      <c r="W768" s="161">
        <f t="shared" si="444"/>
        <v>0</v>
      </c>
      <c r="X768" s="161">
        <f t="shared" si="444"/>
        <v>0</v>
      </c>
      <c r="Y768" s="161">
        <f t="shared" si="444"/>
        <v>0</v>
      </c>
      <c r="Z768" s="161">
        <f t="shared" si="444"/>
        <v>0</v>
      </c>
      <c r="AA768" s="161">
        <f t="shared" si="444"/>
        <v>0</v>
      </c>
      <c r="AB768" s="161">
        <f t="shared" si="444"/>
        <v>0</v>
      </c>
      <c r="AC768" s="161">
        <f t="shared" si="444"/>
        <v>0</v>
      </c>
      <c r="AD768" s="161">
        <f t="shared" si="444"/>
        <v>0</v>
      </c>
      <c r="AE768" s="161">
        <f t="shared" si="444"/>
        <v>0</v>
      </c>
      <c r="AF768" s="161">
        <f t="shared" si="444"/>
        <v>0</v>
      </c>
      <c r="AG768" s="161">
        <f t="shared" si="444"/>
        <v>0</v>
      </c>
      <c r="AH768" s="161">
        <f t="shared" si="444"/>
        <v>0</v>
      </c>
      <c r="AI768" s="161">
        <f t="shared" si="444"/>
        <v>0</v>
      </c>
      <c r="AJ768" s="161">
        <f t="shared" si="444"/>
        <v>0</v>
      </c>
      <c r="AK768" s="161">
        <f t="shared" si="444"/>
        <v>0</v>
      </c>
      <c r="AL768" s="161">
        <f t="shared" si="444"/>
        <v>0</v>
      </c>
      <c r="AM768" s="161">
        <f t="shared" si="444"/>
        <v>0</v>
      </c>
      <c r="AN768" s="161">
        <f t="shared" si="444"/>
        <v>0</v>
      </c>
      <c r="AO768" s="161">
        <f t="shared" si="444"/>
        <v>0</v>
      </c>
      <c r="AP768" s="161">
        <f t="shared" si="444"/>
        <v>0</v>
      </c>
    </row>
    <row r="769" spans="1:42" x14ac:dyDescent="0.2">
      <c r="A769" s="4" t="s">
        <v>74</v>
      </c>
      <c r="B769" s="161">
        <v>0</v>
      </c>
      <c r="C769" s="161">
        <f>C797</f>
        <v>0</v>
      </c>
      <c r="D769" s="161">
        <f t="shared" ref="D769:AP769" si="445">D797</f>
        <v>0</v>
      </c>
      <c r="E769" s="161">
        <f t="shared" si="445"/>
        <v>0</v>
      </c>
      <c r="F769" s="161">
        <f t="shared" si="445"/>
        <v>0</v>
      </c>
      <c r="G769" s="161">
        <f t="shared" si="445"/>
        <v>0</v>
      </c>
      <c r="H769" s="161">
        <f t="shared" si="445"/>
        <v>0</v>
      </c>
      <c r="I769" s="161">
        <f t="shared" si="445"/>
        <v>0</v>
      </c>
      <c r="J769" s="161">
        <f t="shared" si="445"/>
        <v>0</v>
      </c>
      <c r="K769" s="161">
        <f t="shared" si="445"/>
        <v>0</v>
      </c>
      <c r="L769" s="161">
        <f t="shared" si="445"/>
        <v>0</v>
      </c>
      <c r="M769" s="161">
        <f t="shared" si="445"/>
        <v>0</v>
      </c>
      <c r="N769" s="161">
        <f t="shared" si="445"/>
        <v>0</v>
      </c>
      <c r="O769" s="161">
        <f t="shared" si="445"/>
        <v>0</v>
      </c>
      <c r="P769" s="161">
        <f t="shared" si="445"/>
        <v>0</v>
      </c>
      <c r="Q769" s="161">
        <f t="shared" si="445"/>
        <v>0</v>
      </c>
      <c r="R769" s="161">
        <f t="shared" si="445"/>
        <v>0</v>
      </c>
      <c r="S769" s="161">
        <f t="shared" si="445"/>
        <v>0</v>
      </c>
      <c r="T769" s="161">
        <f t="shared" si="445"/>
        <v>0</v>
      </c>
      <c r="U769" s="161">
        <f t="shared" si="445"/>
        <v>0</v>
      </c>
      <c r="V769" s="161">
        <f t="shared" si="445"/>
        <v>0</v>
      </c>
      <c r="W769" s="161">
        <f t="shared" si="445"/>
        <v>0</v>
      </c>
      <c r="X769" s="161">
        <f t="shared" si="445"/>
        <v>0</v>
      </c>
      <c r="Y769" s="161">
        <f t="shared" si="445"/>
        <v>0</v>
      </c>
      <c r="Z769" s="161">
        <f t="shared" si="445"/>
        <v>0</v>
      </c>
      <c r="AA769" s="161">
        <f t="shared" si="445"/>
        <v>0</v>
      </c>
      <c r="AB769" s="161">
        <f t="shared" si="445"/>
        <v>0</v>
      </c>
      <c r="AC769" s="161">
        <f t="shared" si="445"/>
        <v>0</v>
      </c>
      <c r="AD769" s="161">
        <f t="shared" si="445"/>
        <v>0</v>
      </c>
      <c r="AE769" s="161">
        <f t="shared" si="445"/>
        <v>0</v>
      </c>
      <c r="AF769" s="161">
        <f t="shared" si="445"/>
        <v>0</v>
      </c>
      <c r="AG769" s="161">
        <f t="shared" si="445"/>
        <v>0</v>
      </c>
      <c r="AH769" s="161">
        <f t="shared" si="445"/>
        <v>0</v>
      </c>
      <c r="AI769" s="161">
        <f t="shared" si="445"/>
        <v>0</v>
      </c>
      <c r="AJ769" s="161">
        <f t="shared" si="445"/>
        <v>0</v>
      </c>
      <c r="AK769" s="161">
        <f t="shared" si="445"/>
        <v>0</v>
      </c>
      <c r="AL769" s="161">
        <f t="shared" si="445"/>
        <v>0</v>
      </c>
      <c r="AM769" s="161">
        <f t="shared" si="445"/>
        <v>0</v>
      </c>
      <c r="AN769" s="161">
        <f t="shared" si="445"/>
        <v>0</v>
      </c>
      <c r="AO769" s="161">
        <f t="shared" si="445"/>
        <v>0</v>
      </c>
      <c r="AP769" s="161">
        <f t="shared" si="445"/>
        <v>0</v>
      </c>
    </row>
    <row r="770" spans="1:42" x14ac:dyDescent="0.2">
      <c r="A770" s="4" t="s">
        <v>282</v>
      </c>
      <c r="B770" s="162">
        <v>0</v>
      </c>
      <c r="C770" s="162">
        <f>-C785</f>
        <v>0</v>
      </c>
      <c r="D770" s="162">
        <f t="shared" ref="D770:AP770" si="446">-D785</f>
        <v>0</v>
      </c>
      <c r="E770" s="162">
        <f t="shared" si="446"/>
        <v>0</v>
      </c>
      <c r="F770" s="162">
        <f t="shared" si="446"/>
        <v>0</v>
      </c>
      <c r="G770" s="162">
        <f t="shared" si="446"/>
        <v>0</v>
      </c>
      <c r="H770" s="162">
        <f t="shared" si="446"/>
        <v>0</v>
      </c>
      <c r="I770" s="162">
        <f t="shared" si="446"/>
        <v>0</v>
      </c>
      <c r="J770" s="162">
        <f t="shared" si="446"/>
        <v>0</v>
      </c>
      <c r="K770" s="162">
        <f t="shared" si="446"/>
        <v>0</v>
      </c>
      <c r="L770" s="162">
        <f t="shared" si="446"/>
        <v>0</v>
      </c>
      <c r="M770" s="162">
        <f t="shared" si="446"/>
        <v>0</v>
      </c>
      <c r="N770" s="162">
        <f t="shared" si="446"/>
        <v>0</v>
      </c>
      <c r="O770" s="162">
        <f t="shared" si="446"/>
        <v>0</v>
      </c>
      <c r="P770" s="162">
        <f t="shared" si="446"/>
        <v>0</v>
      </c>
      <c r="Q770" s="162">
        <f t="shared" si="446"/>
        <v>0</v>
      </c>
      <c r="R770" s="162">
        <f t="shared" si="446"/>
        <v>0</v>
      </c>
      <c r="S770" s="162">
        <f t="shared" si="446"/>
        <v>0</v>
      </c>
      <c r="T770" s="162">
        <f t="shared" si="446"/>
        <v>0</v>
      </c>
      <c r="U770" s="162">
        <f t="shared" si="446"/>
        <v>0</v>
      </c>
      <c r="V770" s="162">
        <f t="shared" si="446"/>
        <v>0</v>
      </c>
      <c r="W770" s="162">
        <f t="shared" si="446"/>
        <v>0</v>
      </c>
      <c r="X770" s="162">
        <f t="shared" si="446"/>
        <v>0</v>
      </c>
      <c r="Y770" s="162">
        <f t="shared" si="446"/>
        <v>0</v>
      </c>
      <c r="Z770" s="162">
        <f t="shared" si="446"/>
        <v>0</v>
      </c>
      <c r="AA770" s="162">
        <f t="shared" si="446"/>
        <v>0</v>
      </c>
      <c r="AB770" s="162">
        <f t="shared" si="446"/>
        <v>0</v>
      </c>
      <c r="AC770" s="162">
        <f t="shared" si="446"/>
        <v>0</v>
      </c>
      <c r="AD770" s="162">
        <f t="shared" si="446"/>
        <v>0</v>
      </c>
      <c r="AE770" s="162">
        <f t="shared" si="446"/>
        <v>0</v>
      </c>
      <c r="AF770" s="162">
        <f t="shared" si="446"/>
        <v>0</v>
      </c>
      <c r="AG770" s="162">
        <f t="shared" si="446"/>
        <v>0</v>
      </c>
      <c r="AH770" s="162">
        <f t="shared" si="446"/>
        <v>0</v>
      </c>
      <c r="AI770" s="162">
        <f t="shared" si="446"/>
        <v>0</v>
      </c>
      <c r="AJ770" s="162">
        <f t="shared" si="446"/>
        <v>0</v>
      </c>
      <c r="AK770" s="162">
        <f t="shared" si="446"/>
        <v>0</v>
      </c>
      <c r="AL770" s="162">
        <f t="shared" si="446"/>
        <v>0</v>
      </c>
      <c r="AM770" s="162">
        <f t="shared" si="446"/>
        <v>0</v>
      </c>
      <c r="AN770" s="162">
        <f t="shared" si="446"/>
        <v>0</v>
      </c>
      <c r="AO770" s="162">
        <f t="shared" si="446"/>
        <v>0</v>
      </c>
      <c r="AP770" s="162">
        <f t="shared" si="446"/>
        <v>0</v>
      </c>
    </row>
    <row r="771" spans="1:42" x14ac:dyDescent="0.2">
      <c r="A771" s="4" t="s">
        <v>244</v>
      </c>
      <c r="B771" s="161">
        <f>SUM(B768:B770)</f>
        <v>0</v>
      </c>
      <c r="C771" s="161">
        <f>SUM(C768:C770)</f>
        <v>0</v>
      </c>
      <c r="D771" s="161">
        <f t="shared" ref="D771:AP771" si="447">SUM(D768:D770)</f>
        <v>0</v>
      </c>
      <c r="E771" s="161">
        <f t="shared" si="447"/>
        <v>0</v>
      </c>
      <c r="F771" s="161">
        <f t="shared" si="447"/>
        <v>0</v>
      </c>
      <c r="G771" s="161">
        <f t="shared" si="447"/>
        <v>0</v>
      </c>
      <c r="H771" s="161">
        <f t="shared" si="447"/>
        <v>0</v>
      </c>
      <c r="I771" s="161">
        <f t="shared" si="447"/>
        <v>0</v>
      </c>
      <c r="J771" s="161">
        <f t="shared" si="447"/>
        <v>0</v>
      </c>
      <c r="K771" s="161">
        <f t="shared" si="447"/>
        <v>0</v>
      </c>
      <c r="L771" s="161">
        <f t="shared" si="447"/>
        <v>0</v>
      </c>
      <c r="M771" s="161">
        <f t="shared" si="447"/>
        <v>0</v>
      </c>
      <c r="N771" s="161">
        <f t="shared" si="447"/>
        <v>0</v>
      </c>
      <c r="O771" s="161">
        <f t="shared" si="447"/>
        <v>0</v>
      </c>
      <c r="P771" s="161">
        <f t="shared" si="447"/>
        <v>0</v>
      </c>
      <c r="Q771" s="161">
        <f t="shared" si="447"/>
        <v>0</v>
      </c>
      <c r="R771" s="161">
        <f t="shared" si="447"/>
        <v>0</v>
      </c>
      <c r="S771" s="161">
        <f t="shared" si="447"/>
        <v>0</v>
      </c>
      <c r="T771" s="161">
        <f t="shared" si="447"/>
        <v>0</v>
      </c>
      <c r="U771" s="161">
        <f t="shared" si="447"/>
        <v>0</v>
      </c>
      <c r="V771" s="161">
        <f t="shared" si="447"/>
        <v>0</v>
      </c>
      <c r="W771" s="161">
        <f t="shared" si="447"/>
        <v>0</v>
      </c>
      <c r="X771" s="161">
        <f t="shared" si="447"/>
        <v>0</v>
      </c>
      <c r="Y771" s="161">
        <f t="shared" si="447"/>
        <v>0</v>
      </c>
      <c r="Z771" s="161">
        <f t="shared" si="447"/>
        <v>0</v>
      </c>
      <c r="AA771" s="161">
        <f t="shared" si="447"/>
        <v>0</v>
      </c>
      <c r="AB771" s="161">
        <f t="shared" si="447"/>
        <v>0</v>
      </c>
      <c r="AC771" s="161">
        <f t="shared" si="447"/>
        <v>0</v>
      </c>
      <c r="AD771" s="161">
        <f t="shared" si="447"/>
        <v>0</v>
      </c>
      <c r="AE771" s="161">
        <f t="shared" si="447"/>
        <v>0</v>
      </c>
      <c r="AF771" s="161">
        <f t="shared" si="447"/>
        <v>0</v>
      </c>
      <c r="AG771" s="161">
        <f t="shared" si="447"/>
        <v>0</v>
      </c>
      <c r="AH771" s="161">
        <f t="shared" si="447"/>
        <v>0</v>
      </c>
      <c r="AI771" s="161">
        <f t="shared" si="447"/>
        <v>0</v>
      </c>
      <c r="AJ771" s="161">
        <f t="shared" si="447"/>
        <v>0</v>
      </c>
      <c r="AK771" s="161">
        <f t="shared" si="447"/>
        <v>0</v>
      </c>
      <c r="AL771" s="161">
        <f t="shared" si="447"/>
        <v>0</v>
      </c>
      <c r="AM771" s="161">
        <f t="shared" si="447"/>
        <v>0</v>
      </c>
      <c r="AN771" s="161">
        <f t="shared" si="447"/>
        <v>0</v>
      </c>
      <c r="AO771" s="161">
        <f t="shared" si="447"/>
        <v>0</v>
      </c>
      <c r="AP771" s="161">
        <f t="shared" si="447"/>
        <v>0</v>
      </c>
    </row>
    <row r="773" spans="1:42" x14ac:dyDescent="0.2">
      <c r="A773" s="4" t="s">
        <v>284</v>
      </c>
    </row>
    <row r="774" spans="1:42" x14ac:dyDescent="0.2">
      <c r="A774" s="4" t="s">
        <v>285</v>
      </c>
    </row>
    <row r="775" spans="1:42" x14ac:dyDescent="0.2">
      <c r="A775" s="4">
        <v>1</v>
      </c>
      <c r="B775" s="184">
        <f t="shared" ref="B775:B784" si="448">SUM(C775:AP775)</f>
        <v>0</v>
      </c>
      <c r="C775" s="161">
        <f t="shared" ref="C775:AP775" si="449">IF(C$2&gt;analysis_period,0,IF(C$2=equip3_reserve_freq*$A775,equip3_reserve_cost*system_capacity*1000*(1+inflation_rate/100)^B$2,0))</f>
        <v>0</v>
      </c>
      <c r="D775" s="161">
        <f t="shared" si="449"/>
        <v>0</v>
      </c>
      <c r="E775" s="161">
        <f t="shared" si="449"/>
        <v>0</v>
      </c>
      <c r="F775" s="161">
        <f t="shared" si="449"/>
        <v>0</v>
      </c>
      <c r="G775" s="161">
        <f t="shared" si="449"/>
        <v>0</v>
      </c>
      <c r="H775" s="161">
        <f t="shared" si="449"/>
        <v>0</v>
      </c>
      <c r="I775" s="161">
        <f t="shared" si="449"/>
        <v>0</v>
      </c>
      <c r="J775" s="161">
        <f t="shared" si="449"/>
        <v>0</v>
      </c>
      <c r="K775" s="161">
        <f t="shared" si="449"/>
        <v>0</v>
      </c>
      <c r="L775" s="161">
        <f t="shared" si="449"/>
        <v>0</v>
      </c>
      <c r="M775" s="161">
        <f t="shared" si="449"/>
        <v>0</v>
      </c>
      <c r="N775" s="161">
        <f t="shared" si="449"/>
        <v>0</v>
      </c>
      <c r="O775" s="161">
        <f t="shared" si="449"/>
        <v>0</v>
      </c>
      <c r="P775" s="161">
        <f t="shared" si="449"/>
        <v>0</v>
      </c>
      <c r="Q775" s="161">
        <f t="shared" si="449"/>
        <v>0</v>
      </c>
      <c r="R775" s="161">
        <f t="shared" si="449"/>
        <v>0</v>
      </c>
      <c r="S775" s="161">
        <f t="shared" si="449"/>
        <v>0</v>
      </c>
      <c r="T775" s="161">
        <f t="shared" si="449"/>
        <v>0</v>
      </c>
      <c r="U775" s="161">
        <f t="shared" si="449"/>
        <v>0</v>
      </c>
      <c r="V775" s="161">
        <f t="shared" si="449"/>
        <v>0</v>
      </c>
      <c r="W775" s="161">
        <f t="shared" si="449"/>
        <v>0</v>
      </c>
      <c r="X775" s="161">
        <f t="shared" si="449"/>
        <v>0</v>
      </c>
      <c r="Y775" s="161">
        <f t="shared" si="449"/>
        <v>0</v>
      </c>
      <c r="Z775" s="161">
        <f t="shared" si="449"/>
        <v>0</v>
      </c>
      <c r="AA775" s="161">
        <f t="shared" si="449"/>
        <v>0</v>
      </c>
      <c r="AB775" s="161">
        <f t="shared" si="449"/>
        <v>0</v>
      </c>
      <c r="AC775" s="161">
        <f t="shared" si="449"/>
        <v>0</v>
      </c>
      <c r="AD775" s="161">
        <f t="shared" si="449"/>
        <v>0</v>
      </c>
      <c r="AE775" s="161">
        <f t="shared" si="449"/>
        <v>0</v>
      </c>
      <c r="AF775" s="161">
        <f t="shared" si="449"/>
        <v>0</v>
      </c>
      <c r="AG775" s="161">
        <f t="shared" si="449"/>
        <v>0</v>
      </c>
      <c r="AH775" s="161">
        <f t="shared" si="449"/>
        <v>0</v>
      </c>
      <c r="AI775" s="161">
        <f t="shared" si="449"/>
        <v>0</v>
      </c>
      <c r="AJ775" s="161">
        <f t="shared" si="449"/>
        <v>0</v>
      </c>
      <c r="AK775" s="161">
        <f t="shared" si="449"/>
        <v>0</v>
      </c>
      <c r="AL775" s="161">
        <f t="shared" si="449"/>
        <v>0</v>
      </c>
      <c r="AM775" s="161">
        <f t="shared" si="449"/>
        <v>0</v>
      </c>
      <c r="AN775" s="161">
        <f t="shared" si="449"/>
        <v>0</v>
      </c>
      <c r="AO775" s="161">
        <f t="shared" si="449"/>
        <v>0</v>
      </c>
      <c r="AP775" s="161">
        <f t="shared" si="449"/>
        <v>0</v>
      </c>
    </row>
    <row r="776" spans="1:42" x14ac:dyDescent="0.2">
      <c r="A776" s="4">
        <f>A775+1</f>
        <v>2</v>
      </c>
      <c r="B776" s="184">
        <f t="shared" si="448"/>
        <v>0</v>
      </c>
      <c r="C776" s="161">
        <f t="shared" ref="C776:AP776" si="450">IF(C$2&gt;analysis_period,0,IF(C$2=equip3_reserve_freq*$A776,equip3_reserve_cost*system_capacity*1000*(1+inflation_rate/100)^B$2,0))</f>
        <v>0</v>
      </c>
      <c r="D776" s="161">
        <f t="shared" si="450"/>
        <v>0</v>
      </c>
      <c r="E776" s="161">
        <f t="shared" si="450"/>
        <v>0</v>
      </c>
      <c r="F776" s="161">
        <f t="shared" si="450"/>
        <v>0</v>
      </c>
      <c r="G776" s="161">
        <f t="shared" si="450"/>
        <v>0</v>
      </c>
      <c r="H776" s="161">
        <f t="shared" si="450"/>
        <v>0</v>
      </c>
      <c r="I776" s="161">
        <f t="shared" si="450"/>
        <v>0</v>
      </c>
      <c r="J776" s="161">
        <f t="shared" si="450"/>
        <v>0</v>
      </c>
      <c r="K776" s="161">
        <f t="shared" si="450"/>
        <v>0</v>
      </c>
      <c r="L776" s="161">
        <f t="shared" si="450"/>
        <v>0</v>
      </c>
      <c r="M776" s="161">
        <f t="shared" si="450"/>
        <v>0</v>
      </c>
      <c r="N776" s="161">
        <f t="shared" si="450"/>
        <v>0</v>
      </c>
      <c r="O776" s="161">
        <f t="shared" si="450"/>
        <v>0</v>
      </c>
      <c r="P776" s="161">
        <f t="shared" si="450"/>
        <v>0</v>
      </c>
      <c r="Q776" s="161">
        <f t="shared" si="450"/>
        <v>0</v>
      </c>
      <c r="R776" s="161">
        <f t="shared" si="450"/>
        <v>0</v>
      </c>
      <c r="S776" s="161">
        <f t="shared" si="450"/>
        <v>0</v>
      </c>
      <c r="T776" s="161">
        <f t="shared" si="450"/>
        <v>0</v>
      </c>
      <c r="U776" s="161">
        <f t="shared" si="450"/>
        <v>0</v>
      </c>
      <c r="V776" s="161">
        <f t="shared" si="450"/>
        <v>0</v>
      </c>
      <c r="W776" s="161">
        <f t="shared" si="450"/>
        <v>0</v>
      </c>
      <c r="X776" s="161">
        <f t="shared" si="450"/>
        <v>0</v>
      </c>
      <c r="Y776" s="161">
        <f t="shared" si="450"/>
        <v>0</v>
      </c>
      <c r="Z776" s="161">
        <f t="shared" si="450"/>
        <v>0</v>
      </c>
      <c r="AA776" s="161">
        <f t="shared" si="450"/>
        <v>0</v>
      </c>
      <c r="AB776" s="161">
        <f t="shared" si="450"/>
        <v>0</v>
      </c>
      <c r="AC776" s="161">
        <f t="shared" si="450"/>
        <v>0</v>
      </c>
      <c r="AD776" s="161">
        <f t="shared" si="450"/>
        <v>0</v>
      </c>
      <c r="AE776" s="161">
        <f t="shared" si="450"/>
        <v>0</v>
      </c>
      <c r="AF776" s="161">
        <f t="shared" si="450"/>
        <v>0</v>
      </c>
      <c r="AG776" s="161">
        <f t="shared" si="450"/>
        <v>0</v>
      </c>
      <c r="AH776" s="161">
        <f t="shared" si="450"/>
        <v>0</v>
      </c>
      <c r="AI776" s="161">
        <f t="shared" si="450"/>
        <v>0</v>
      </c>
      <c r="AJ776" s="161">
        <f t="shared" si="450"/>
        <v>0</v>
      </c>
      <c r="AK776" s="161">
        <f t="shared" si="450"/>
        <v>0</v>
      </c>
      <c r="AL776" s="161">
        <f t="shared" si="450"/>
        <v>0</v>
      </c>
      <c r="AM776" s="161">
        <f t="shared" si="450"/>
        <v>0</v>
      </c>
      <c r="AN776" s="161">
        <f t="shared" si="450"/>
        <v>0</v>
      </c>
      <c r="AO776" s="161">
        <f t="shared" si="450"/>
        <v>0</v>
      </c>
      <c r="AP776" s="161">
        <f t="shared" si="450"/>
        <v>0</v>
      </c>
    </row>
    <row r="777" spans="1:42" x14ac:dyDescent="0.2">
      <c r="A777" s="4">
        <f t="shared" ref="A777:A784" si="451">A776+1</f>
        <v>3</v>
      </c>
      <c r="B777" s="184">
        <f t="shared" si="448"/>
        <v>0</v>
      </c>
      <c r="C777" s="161">
        <f t="shared" ref="C777:AP777" si="452">IF(C$2&gt;analysis_period,0,IF(C$2=equip3_reserve_freq*$A777,equip3_reserve_cost*system_capacity*1000*(1+inflation_rate/100)^B$2,0))</f>
        <v>0</v>
      </c>
      <c r="D777" s="161">
        <f t="shared" si="452"/>
        <v>0</v>
      </c>
      <c r="E777" s="161">
        <f t="shared" si="452"/>
        <v>0</v>
      </c>
      <c r="F777" s="161">
        <f t="shared" si="452"/>
        <v>0</v>
      </c>
      <c r="G777" s="161">
        <f t="shared" si="452"/>
        <v>0</v>
      </c>
      <c r="H777" s="161">
        <f t="shared" si="452"/>
        <v>0</v>
      </c>
      <c r="I777" s="161">
        <f t="shared" si="452"/>
        <v>0</v>
      </c>
      <c r="J777" s="161">
        <f t="shared" si="452"/>
        <v>0</v>
      </c>
      <c r="K777" s="161">
        <f t="shared" si="452"/>
        <v>0</v>
      </c>
      <c r="L777" s="161">
        <f t="shared" si="452"/>
        <v>0</v>
      </c>
      <c r="M777" s="161">
        <f t="shared" si="452"/>
        <v>0</v>
      </c>
      <c r="N777" s="161">
        <f t="shared" si="452"/>
        <v>0</v>
      </c>
      <c r="O777" s="161">
        <f t="shared" si="452"/>
        <v>0</v>
      </c>
      <c r="P777" s="161">
        <f t="shared" si="452"/>
        <v>0</v>
      </c>
      <c r="Q777" s="161">
        <f t="shared" si="452"/>
        <v>0</v>
      </c>
      <c r="R777" s="161">
        <f t="shared" si="452"/>
        <v>0</v>
      </c>
      <c r="S777" s="161">
        <f t="shared" si="452"/>
        <v>0</v>
      </c>
      <c r="T777" s="161">
        <f t="shared" si="452"/>
        <v>0</v>
      </c>
      <c r="U777" s="161">
        <f t="shared" si="452"/>
        <v>0</v>
      </c>
      <c r="V777" s="161">
        <f t="shared" si="452"/>
        <v>0</v>
      </c>
      <c r="W777" s="161">
        <f t="shared" si="452"/>
        <v>0</v>
      </c>
      <c r="X777" s="161">
        <f t="shared" si="452"/>
        <v>0</v>
      </c>
      <c r="Y777" s="161">
        <f t="shared" si="452"/>
        <v>0</v>
      </c>
      <c r="Z777" s="161">
        <f t="shared" si="452"/>
        <v>0</v>
      </c>
      <c r="AA777" s="161">
        <f t="shared" si="452"/>
        <v>0</v>
      </c>
      <c r="AB777" s="161">
        <f t="shared" si="452"/>
        <v>0</v>
      </c>
      <c r="AC777" s="161">
        <f t="shared" si="452"/>
        <v>0</v>
      </c>
      <c r="AD777" s="161">
        <f t="shared" si="452"/>
        <v>0</v>
      </c>
      <c r="AE777" s="161">
        <f t="shared" si="452"/>
        <v>0</v>
      </c>
      <c r="AF777" s="161">
        <f t="shared" si="452"/>
        <v>0</v>
      </c>
      <c r="AG777" s="161">
        <f t="shared" si="452"/>
        <v>0</v>
      </c>
      <c r="AH777" s="161">
        <f t="shared" si="452"/>
        <v>0</v>
      </c>
      <c r="AI777" s="161">
        <f t="shared" si="452"/>
        <v>0</v>
      </c>
      <c r="AJ777" s="161">
        <f t="shared" si="452"/>
        <v>0</v>
      </c>
      <c r="AK777" s="161">
        <f t="shared" si="452"/>
        <v>0</v>
      </c>
      <c r="AL777" s="161">
        <f t="shared" si="452"/>
        <v>0</v>
      </c>
      <c r="AM777" s="161">
        <f t="shared" si="452"/>
        <v>0</v>
      </c>
      <c r="AN777" s="161">
        <f t="shared" si="452"/>
        <v>0</v>
      </c>
      <c r="AO777" s="161">
        <f t="shared" si="452"/>
        <v>0</v>
      </c>
      <c r="AP777" s="161">
        <f t="shared" si="452"/>
        <v>0</v>
      </c>
    </row>
    <row r="778" spans="1:42" x14ac:dyDescent="0.2">
      <c r="A778" s="4">
        <f t="shared" si="451"/>
        <v>4</v>
      </c>
      <c r="B778" s="184">
        <f t="shared" si="448"/>
        <v>0</v>
      </c>
      <c r="C778" s="161">
        <f t="shared" ref="C778:AP778" si="453">IF(C$2&gt;analysis_period,0,IF(C$2=equip3_reserve_freq*$A778,equip3_reserve_cost*system_capacity*1000*(1+inflation_rate/100)^B$2,0))</f>
        <v>0</v>
      </c>
      <c r="D778" s="161">
        <f t="shared" si="453"/>
        <v>0</v>
      </c>
      <c r="E778" s="161">
        <f t="shared" si="453"/>
        <v>0</v>
      </c>
      <c r="F778" s="161">
        <f t="shared" si="453"/>
        <v>0</v>
      </c>
      <c r="G778" s="161">
        <f t="shared" si="453"/>
        <v>0</v>
      </c>
      <c r="H778" s="161">
        <f t="shared" si="453"/>
        <v>0</v>
      </c>
      <c r="I778" s="161">
        <f t="shared" si="453"/>
        <v>0</v>
      </c>
      <c r="J778" s="161">
        <f t="shared" si="453"/>
        <v>0</v>
      </c>
      <c r="K778" s="161">
        <f t="shared" si="453"/>
        <v>0</v>
      </c>
      <c r="L778" s="161">
        <f t="shared" si="453"/>
        <v>0</v>
      </c>
      <c r="M778" s="161">
        <f t="shared" si="453"/>
        <v>0</v>
      </c>
      <c r="N778" s="161">
        <f t="shared" si="453"/>
        <v>0</v>
      </c>
      <c r="O778" s="161">
        <f t="shared" si="453"/>
        <v>0</v>
      </c>
      <c r="P778" s="161">
        <f t="shared" si="453"/>
        <v>0</v>
      </c>
      <c r="Q778" s="161">
        <f t="shared" si="453"/>
        <v>0</v>
      </c>
      <c r="R778" s="161">
        <f t="shared" si="453"/>
        <v>0</v>
      </c>
      <c r="S778" s="161">
        <f t="shared" si="453"/>
        <v>0</v>
      </c>
      <c r="T778" s="161">
        <f t="shared" si="453"/>
        <v>0</v>
      </c>
      <c r="U778" s="161">
        <f t="shared" si="453"/>
        <v>0</v>
      </c>
      <c r="V778" s="161">
        <f t="shared" si="453"/>
        <v>0</v>
      </c>
      <c r="W778" s="161">
        <f t="shared" si="453"/>
        <v>0</v>
      </c>
      <c r="X778" s="161">
        <f t="shared" si="453"/>
        <v>0</v>
      </c>
      <c r="Y778" s="161">
        <f t="shared" si="453"/>
        <v>0</v>
      </c>
      <c r="Z778" s="161">
        <f t="shared" si="453"/>
        <v>0</v>
      </c>
      <c r="AA778" s="161">
        <f t="shared" si="453"/>
        <v>0</v>
      </c>
      <c r="AB778" s="161">
        <f t="shared" si="453"/>
        <v>0</v>
      </c>
      <c r="AC778" s="161">
        <f t="shared" si="453"/>
        <v>0</v>
      </c>
      <c r="AD778" s="161">
        <f t="shared" si="453"/>
        <v>0</v>
      </c>
      <c r="AE778" s="161">
        <f t="shared" si="453"/>
        <v>0</v>
      </c>
      <c r="AF778" s="161">
        <f t="shared" si="453"/>
        <v>0</v>
      </c>
      <c r="AG778" s="161">
        <f t="shared" si="453"/>
        <v>0</v>
      </c>
      <c r="AH778" s="161">
        <f t="shared" si="453"/>
        <v>0</v>
      </c>
      <c r="AI778" s="161">
        <f t="shared" si="453"/>
        <v>0</v>
      </c>
      <c r="AJ778" s="161">
        <f t="shared" si="453"/>
        <v>0</v>
      </c>
      <c r="AK778" s="161">
        <f t="shared" si="453"/>
        <v>0</v>
      </c>
      <c r="AL778" s="161">
        <f t="shared" si="453"/>
        <v>0</v>
      </c>
      <c r="AM778" s="161">
        <f t="shared" si="453"/>
        <v>0</v>
      </c>
      <c r="AN778" s="161">
        <f t="shared" si="453"/>
        <v>0</v>
      </c>
      <c r="AO778" s="161">
        <f t="shared" si="453"/>
        <v>0</v>
      </c>
      <c r="AP778" s="161">
        <f t="shared" si="453"/>
        <v>0</v>
      </c>
    </row>
    <row r="779" spans="1:42" x14ac:dyDescent="0.2">
      <c r="A779" s="4">
        <f t="shared" si="451"/>
        <v>5</v>
      </c>
      <c r="B779" s="184">
        <f t="shared" si="448"/>
        <v>0</v>
      </c>
      <c r="C779" s="161">
        <f t="shared" ref="C779:AP779" si="454">IF(C$2&gt;analysis_period,0,IF(C$2=equip3_reserve_freq*$A779,equip3_reserve_cost*system_capacity*1000*(1+inflation_rate/100)^B$2,0))</f>
        <v>0</v>
      </c>
      <c r="D779" s="161">
        <f t="shared" si="454"/>
        <v>0</v>
      </c>
      <c r="E779" s="161">
        <f t="shared" si="454"/>
        <v>0</v>
      </c>
      <c r="F779" s="161">
        <f t="shared" si="454"/>
        <v>0</v>
      </c>
      <c r="G779" s="161">
        <f t="shared" si="454"/>
        <v>0</v>
      </c>
      <c r="H779" s="161">
        <f t="shared" si="454"/>
        <v>0</v>
      </c>
      <c r="I779" s="161">
        <f t="shared" si="454"/>
        <v>0</v>
      </c>
      <c r="J779" s="161">
        <f t="shared" si="454"/>
        <v>0</v>
      </c>
      <c r="K779" s="161">
        <f t="shared" si="454"/>
        <v>0</v>
      </c>
      <c r="L779" s="161">
        <f t="shared" si="454"/>
        <v>0</v>
      </c>
      <c r="M779" s="161">
        <f t="shared" si="454"/>
        <v>0</v>
      </c>
      <c r="N779" s="161">
        <f t="shared" si="454"/>
        <v>0</v>
      </c>
      <c r="O779" s="161">
        <f t="shared" si="454"/>
        <v>0</v>
      </c>
      <c r="P779" s="161">
        <f t="shared" si="454"/>
        <v>0</v>
      </c>
      <c r="Q779" s="161">
        <f t="shared" si="454"/>
        <v>0</v>
      </c>
      <c r="R779" s="161">
        <f t="shared" si="454"/>
        <v>0</v>
      </c>
      <c r="S779" s="161">
        <f t="shared" si="454"/>
        <v>0</v>
      </c>
      <c r="T779" s="161">
        <f t="shared" si="454"/>
        <v>0</v>
      </c>
      <c r="U779" s="161">
        <f t="shared" si="454"/>
        <v>0</v>
      </c>
      <c r="V779" s="161">
        <f t="shared" si="454"/>
        <v>0</v>
      </c>
      <c r="W779" s="161">
        <f t="shared" si="454"/>
        <v>0</v>
      </c>
      <c r="X779" s="161">
        <f t="shared" si="454"/>
        <v>0</v>
      </c>
      <c r="Y779" s="161">
        <f t="shared" si="454"/>
        <v>0</v>
      </c>
      <c r="Z779" s="161">
        <f t="shared" si="454"/>
        <v>0</v>
      </c>
      <c r="AA779" s="161">
        <f t="shared" si="454"/>
        <v>0</v>
      </c>
      <c r="AB779" s="161">
        <f t="shared" si="454"/>
        <v>0</v>
      </c>
      <c r="AC779" s="161">
        <f t="shared" si="454"/>
        <v>0</v>
      </c>
      <c r="AD779" s="161">
        <f t="shared" si="454"/>
        <v>0</v>
      </c>
      <c r="AE779" s="161">
        <f t="shared" si="454"/>
        <v>0</v>
      </c>
      <c r="AF779" s="161">
        <f t="shared" si="454"/>
        <v>0</v>
      </c>
      <c r="AG779" s="161">
        <f t="shared" si="454"/>
        <v>0</v>
      </c>
      <c r="AH779" s="161">
        <f t="shared" si="454"/>
        <v>0</v>
      </c>
      <c r="AI779" s="161">
        <f t="shared" si="454"/>
        <v>0</v>
      </c>
      <c r="AJ779" s="161">
        <f t="shared" si="454"/>
        <v>0</v>
      </c>
      <c r="AK779" s="161">
        <f t="shared" si="454"/>
        <v>0</v>
      </c>
      <c r="AL779" s="161">
        <f t="shared" si="454"/>
        <v>0</v>
      </c>
      <c r="AM779" s="161">
        <f t="shared" si="454"/>
        <v>0</v>
      </c>
      <c r="AN779" s="161">
        <f t="shared" si="454"/>
        <v>0</v>
      </c>
      <c r="AO779" s="161">
        <f t="shared" si="454"/>
        <v>0</v>
      </c>
      <c r="AP779" s="161">
        <f t="shared" si="454"/>
        <v>0</v>
      </c>
    </row>
    <row r="780" spans="1:42" x14ac:dyDescent="0.2">
      <c r="A780" s="4">
        <f t="shared" si="451"/>
        <v>6</v>
      </c>
      <c r="B780" s="184">
        <f t="shared" si="448"/>
        <v>0</v>
      </c>
      <c r="C780" s="161">
        <f t="shared" ref="C780:AP780" si="455">IF(C$2&gt;analysis_period,0,IF(C$2=equip3_reserve_freq*$A780,equip3_reserve_cost*system_capacity*1000*(1+inflation_rate/100)^B$2,0))</f>
        <v>0</v>
      </c>
      <c r="D780" s="161">
        <f t="shared" si="455"/>
        <v>0</v>
      </c>
      <c r="E780" s="161">
        <f t="shared" si="455"/>
        <v>0</v>
      </c>
      <c r="F780" s="161">
        <f t="shared" si="455"/>
        <v>0</v>
      </c>
      <c r="G780" s="161">
        <f t="shared" si="455"/>
        <v>0</v>
      </c>
      <c r="H780" s="161">
        <f t="shared" si="455"/>
        <v>0</v>
      </c>
      <c r="I780" s="161">
        <f t="shared" si="455"/>
        <v>0</v>
      </c>
      <c r="J780" s="161">
        <f t="shared" si="455"/>
        <v>0</v>
      </c>
      <c r="K780" s="161">
        <f t="shared" si="455"/>
        <v>0</v>
      </c>
      <c r="L780" s="161">
        <f t="shared" si="455"/>
        <v>0</v>
      </c>
      <c r="M780" s="161">
        <f t="shared" si="455"/>
        <v>0</v>
      </c>
      <c r="N780" s="161">
        <f t="shared" si="455"/>
        <v>0</v>
      </c>
      <c r="O780" s="161">
        <f t="shared" si="455"/>
        <v>0</v>
      </c>
      <c r="P780" s="161">
        <f t="shared" si="455"/>
        <v>0</v>
      </c>
      <c r="Q780" s="161">
        <f t="shared" si="455"/>
        <v>0</v>
      </c>
      <c r="R780" s="161">
        <f t="shared" si="455"/>
        <v>0</v>
      </c>
      <c r="S780" s="161">
        <f t="shared" si="455"/>
        <v>0</v>
      </c>
      <c r="T780" s="161">
        <f t="shared" si="455"/>
        <v>0</v>
      </c>
      <c r="U780" s="161">
        <f t="shared" si="455"/>
        <v>0</v>
      </c>
      <c r="V780" s="161">
        <f t="shared" si="455"/>
        <v>0</v>
      </c>
      <c r="W780" s="161">
        <f t="shared" si="455"/>
        <v>0</v>
      </c>
      <c r="X780" s="161">
        <f t="shared" si="455"/>
        <v>0</v>
      </c>
      <c r="Y780" s="161">
        <f t="shared" si="455"/>
        <v>0</v>
      </c>
      <c r="Z780" s="161">
        <f t="shared" si="455"/>
        <v>0</v>
      </c>
      <c r="AA780" s="161">
        <f t="shared" si="455"/>
        <v>0</v>
      </c>
      <c r="AB780" s="161">
        <f t="shared" si="455"/>
        <v>0</v>
      </c>
      <c r="AC780" s="161">
        <f t="shared" si="455"/>
        <v>0</v>
      </c>
      <c r="AD780" s="161">
        <f t="shared" si="455"/>
        <v>0</v>
      </c>
      <c r="AE780" s="161">
        <f t="shared" si="455"/>
        <v>0</v>
      </c>
      <c r="AF780" s="161">
        <f t="shared" si="455"/>
        <v>0</v>
      </c>
      <c r="AG780" s="161">
        <f t="shared" si="455"/>
        <v>0</v>
      </c>
      <c r="AH780" s="161">
        <f t="shared" si="455"/>
        <v>0</v>
      </c>
      <c r="AI780" s="161">
        <f t="shared" si="455"/>
        <v>0</v>
      </c>
      <c r="AJ780" s="161">
        <f t="shared" si="455"/>
        <v>0</v>
      </c>
      <c r="AK780" s="161">
        <f t="shared" si="455"/>
        <v>0</v>
      </c>
      <c r="AL780" s="161">
        <f t="shared" si="455"/>
        <v>0</v>
      </c>
      <c r="AM780" s="161">
        <f t="shared" si="455"/>
        <v>0</v>
      </c>
      <c r="AN780" s="161">
        <f t="shared" si="455"/>
        <v>0</v>
      </c>
      <c r="AO780" s="161">
        <f t="shared" si="455"/>
        <v>0</v>
      </c>
      <c r="AP780" s="161">
        <f t="shared" si="455"/>
        <v>0</v>
      </c>
    </row>
    <row r="781" spans="1:42" x14ac:dyDescent="0.2">
      <c r="A781" s="4">
        <f t="shared" si="451"/>
        <v>7</v>
      </c>
      <c r="B781" s="184">
        <f t="shared" si="448"/>
        <v>0</v>
      </c>
      <c r="C781" s="161">
        <f t="shared" ref="C781:AP781" si="456">IF(C$2&gt;analysis_period,0,IF(C$2=equip3_reserve_freq*$A781,equip3_reserve_cost*system_capacity*1000*(1+inflation_rate/100)^B$2,0))</f>
        <v>0</v>
      </c>
      <c r="D781" s="161">
        <f t="shared" si="456"/>
        <v>0</v>
      </c>
      <c r="E781" s="161">
        <f t="shared" si="456"/>
        <v>0</v>
      </c>
      <c r="F781" s="161">
        <f t="shared" si="456"/>
        <v>0</v>
      </c>
      <c r="G781" s="161">
        <f t="shared" si="456"/>
        <v>0</v>
      </c>
      <c r="H781" s="161">
        <f t="shared" si="456"/>
        <v>0</v>
      </c>
      <c r="I781" s="161">
        <f t="shared" si="456"/>
        <v>0</v>
      </c>
      <c r="J781" s="161">
        <f t="shared" si="456"/>
        <v>0</v>
      </c>
      <c r="K781" s="161">
        <f t="shared" si="456"/>
        <v>0</v>
      </c>
      <c r="L781" s="161">
        <f t="shared" si="456"/>
        <v>0</v>
      </c>
      <c r="M781" s="161">
        <f t="shared" si="456"/>
        <v>0</v>
      </c>
      <c r="N781" s="161">
        <f t="shared" si="456"/>
        <v>0</v>
      </c>
      <c r="O781" s="161">
        <f t="shared" si="456"/>
        <v>0</v>
      </c>
      <c r="P781" s="161">
        <f t="shared" si="456"/>
        <v>0</v>
      </c>
      <c r="Q781" s="161">
        <f t="shared" si="456"/>
        <v>0</v>
      </c>
      <c r="R781" s="161">
        <f t="shared" si="456"/>
        <v>0</v>
      </c>
      <c r="S781" s="161">
        <f t="shared" si="456"/>
        <v>0</v>
      </c>
      <c r="T781" s="161">
        <f t="shared" si="456"/>
        <v>0</v>
      </c>
      <c r="U781" s="161">
        <f t="shared" si="456"/>
        <v>0</v>
      </c>
      <c r="V781" s="161">
        <f t="shared" si="456"/>
        <v>0</v>
      </c>
      <c r="W781" s="161">
        <f t="shared" si="456"/>
        <v>0</v>
      </c>
      <c r="X781" s="161">
        <f t="shared" si="456"/>
        <v>0</v>
      </c>
      <c r="Y781" s="161">
        <f t="shared" si="456"/>
        <v>0</v>
      </c>
      <c r="Z781" s="161">
        <f t="shared" si="456"/>
        <v>0</v>
      </c>
      <c r="AA781" s="161">
        <f t="shared" si="456"/>
        <v>0</v>
      </c>
      <c r="AB781" s="161">
        <f t="shared" si="456"/>
        <v>0</v>
      </c>
      <c r="AC781" s="161">
        <f t="shared" si="456"/>
        <v>0</v>
      </c>
      <c r="AD781" s="161">
        <f t="shared" si="456"/>
        <v>0</v>
      </c>
      <c r="AE781" s="161">
        <f t="shared" si="456"/>
        <v>0</v>
      </c>
      <c r="AF781" s="161">
        <f t="shared" si="456"/>
        <v>0</v>
      </c>
      <c r="AG781" s="161">
        <f t="shared" si="456"/>
        <v>0</v>
      </c>
      <c r="AH781" s="161">
        <f t="shared" si="456"/>
        <v>0</v>
      </c>
      <c r="AI781" s="161">
        <f t="shared" si="456"/>
        <v>0</v>
      </c>
      <c r="AJ781" s="161">
        <f t="shared" si="456"/>
        <v>0</v>
      </c>
      <c r="AK781" s="161">
        <f t="shared" si="456"/>
        <v>0</v>
      </c>
      <c r="AL781" s="161">
        <f t="shared" si="456"/>
        <v>0</v>
      </c>
      <c r="AM781" s="161">
        <f t="shared" si="456"/>
        <v>0</v>
      </c>
      <c r="AN781" s="161">
        <f t="shared" si="456"/>
        <v>0</v>
      </c>
      <c r="AO781" s="161">
        <f t="shared" si="456"/>
        <v>0</v>
      </c>
      <c r="AP781" s="161">
        <f t="shared" si="456"/>
        <v>0</v>
      </c>
    </row>
    <row r="782" spans="1:42" x14ac:dyDescent="0.2">
      <c r="A782" s="4">
        <f t="shared" si="451"/>
        <v>8</v>
      </c>
      <c r="B782" s="184">
        <f t="shared" si="448"/>
        <v>0</v>
      </c>
      <c r="C782" s="161">
        <f t="shared" ref="C782:AP782" si="457">IF(C$2&gt;analysis_period,0,IF(C$2=equip3_reserve_freq*$A782,equip3_reserve_cost*system_capacity*1000*(1+inflation_rate/100)^B$2,0))</f>
        <v>0</v>
      </c>
      <c r="D782" s="161">
        <f t="shared" si="457"/>
        <v>0</v>
      </c>
      <c r="E782" s="161">
        <f t="shared" si="457"/>
        <v>0</v>
      </c>
      <c r="F782" s="161">
        <f t="shared" si="457"/>
        <v>0</v>
      </c>
      <c r="G782" s="161">
        <f t="shared" si="457"/>
        <v>0</v>
      </c>
      <c r="H782" s="161">
        <f t="shared" si="457"/>
        <v>0</v>
      </c>
      <c r="I782" s="161">
        <f t="shared" si="457"/>
        <v>0</v>
      </c>
      <c r="J782" s="161">
        <f t="shared" si="457"/>
        <v>0</v>
      </c>
      <c r="K782" s="161">
        <f t="shared" si="457"/>
        <v>0</v>
      </c>
      <c r="L782" s="161">
        <f t="shared" si="457"/>
        <v>0</v>
      </c>
      <c r="M782" s="161">
        <f t="shared" si="457"/>
        <v>0</v>
      </c>
      <c r="N782" s="161">
        <f t="shared" si="457"/>
        <v>0</v>
      </c>
      <c r="O782" s="161">
        <f t="shared" si="457"/>
        <v>0</v>
      </c>
      <c r="P782" s="161">
        <f t="shared" si="457"/>
        <v>0</v>
      </c>
      <c r="Q782" s="161">
        <f t="shared" si="457"/>
        <v>0</v>
      </c>
      <c r="R782" s="161">
        <f t="shared" si="457"/>
        <v>0</v>
      </c>
      <c r="S782" s="161">
        <f t="shared" si="457"/>
        <v>0</v>
      </c>
      <c r="T782" s="161">
        <f t="shared" si="457"/>
        <v>0</v>
      </c>
      <c r="U782" s="161">
        <f t="shared" si="457"/>
        <v>0</v>
      </c>
      <c r="V782" s="161">
        <f t="shared" si="457"/>
        <v>0</v>
      </c>
      <c r="W782" s="161">
        <f t="shared" si="457"/>
        <v>0</v>
      </c>
      <c r="X782" s="161">
        <f t="shared" si="457"/>
        <v>0</v>
      </c>
      <c r="Y782" s="161">
        <f t="shared" si="457"/>
        <v>0</v>
      </c>
      <c r="Z782" s="161">
        <f t="shared" si="457"/>
        <v>0</v>
      </c>
      <c r="AA782" s="161">
        <f t="shared" si="457"/>
        <v>0</v>
      </c>
      <c r="AB782" s="161">
        <f t="shared" si="457"/>
        <v>0</v>
      </c>
      <c r="AC782" s="161">
        <f t="shared" si="457"/>
        <v>0</v>
      </c>
      <c r="AD782" s="161">
        <f t="shared" si="457"/>
        <v>0</v>
      </c>
      <c r="AE782" s="161">
        <f t="shared" si="457"/>
        <v>0</v>
      </c>
      <c r="AF782" s="161">
        <f t="shared" si="457"/>
        <v>0</v>
      </c>
      <c r="AG782" s="161">
        <f t="shared" si="457"/>
        <v>0</v>
      </c>
      <c r="AH782" s="161">
        <f t="shared" si="457"/>
        <v>0</v>
      </c>
      <c r="AI782" s="161">
        <f t="shared" si="457"/>
        <v>0</v>
      </c>
      <c r="AJ782" s="161">
        <f t="shared" si="457"/>
        <v>0</v>
      </c>
      <c r="AK782" s="161">
        <f t="shared" si="457"/>
        <v>0</v>
      </c>
      <c r="AL782" s="161">
        <f t="shared" si="457"/>
        <v>0</v>
      </c>
      <c r="AM782" s="161">
        <f t="shared" si="457"/>
        <v>0</v>
      </c>
      <c r="AN782" s="161">
        <f t="shared" si="457"/>
        <v>0</v>
      </c>
      <c r="AO782" s="161">
        <f t="shared" si="457"/>
        <v>0</v>
      </c>
      <c r="AP782" s="161">
        <f t="shared" si="457"/>
        <v>0</v>
      </c>
    </row>
    <row r="783" spans="1:42" x14ac:dyDescent="0.2">
      <c r="A783" s="4">
        <f>A782+1</f>
        <v>9</v>
      </c>
      <c r="B783" s="184">
        <f t="shared" si="448"/>
        <v>0</v>
      </c>
      <c r="C783" s="161">
        <f t="shared" ref="C783:AP783" si="458">IF(C$2&gt;analysis_period,0,IF(C$2=equip3_reserve_freq*$A783,equip3_reserve_cost*system_capacity*1000*(1+inflation_rate/100)^B$2,0))</f>
        <v>0</v>
      </c>
      <c r="D783" s="161">
        <f t="shared" si="458"/>
        <v>0</v>
      </c>
      <c r="E783" s="161">
        <f t="shared" si="458"/>
        <v>0</v>
      </c>
      <c r="F783" s="161">
        <f t="shared" si="458"/>
        <v>0</v>
      </c>
      <c r="G783" s="161">
        <f t="shared" si="458"/>
        <v>0</v>
      </c>
      <c r="H783" s="161">
        <f t="shared" si="458"/>
        <v>0</v>
      </c>
      <c r="I783" s="161">
        <f t="shared" si="458"/>
        <v>0</v>
      </c>
      <c r="J783" s="161">
        <f t="shared" si="458"/>
        <v>0</v>
      </c>
      <c r="K783" s="161">
        <f t="shared" si="458"/>
        <v>0</v>
      </c>
      <c r="L783" s="161">
        <f t="shared" si="458"/>
        <v>0</v>
      </c>
      <c r="M783" s="161">
        <f t="shared" si="458"/>
        <v>0</v>
      </c>
      <c r="N783" s="161">
        <f t="shared" si="458"/>
        <v>0</v>
      </c>
      <c r="O783" s="161">
        <f t="shared" si="458"/>
        <v>0</v>
      </c>
      <c r="P783" s="161">
        <f t="shared" si="458"/>
        <v>0</v>
      </c>
      <c r="Q783" s="161">
        <f t="shared" si="458"/>
        <v>0</v>
      </c>
      <c r="R783" s="161">
        <f t="shared" si="458"/>
        <v>0</v>
      </c>
      <c r="S783" s="161">
        <f t="shared" si="458"/>
        <v>0</v>
      </c>
      <c r="T783" s="161">
        <f t="shared" si="458"/>
        <v>0</v>
      </c>
      <c r="U783" s="161">
        <f t="shared" si="458"/>
        <v>0</v>
      </c>
      <c r="V783" s="161">
        <f t="shared" si="458"/>
        <v>0</v>
      </c>
      <c r="W783" s="161">
        <f t="shared" si="458"/>
        <v>0</v>
      </c>
      <c r="X783" s="161">
        <f t="shared" si="458"/>
        <v>0</v>
      </c>
      <c r="Y783" s="161">
        <f t="shared" si="458"/>
        <v>0</v>
      </c>
      <c r="Z783" s="161">
        <f t="shared" si="458"/>
        <v>0</v>
      </c>
      <c r="AA783" s="161">
        <f t="shared" si="458"/>
        <v>0</v>
      </c>
      <c r="AB783" s="161">
        <f t="shared" si="458"/>
        <v>0</v>
      </c>
      <c r="AC783" s="161">
        <f t="shared" si="458"/>
        <v>0</v>
      </c>
      <c r="AD783" s="161">
        <f t="shared" si="458"/>
        <v>0</v>
      </c>
      <c r="AE783" s="161">
        <f t="shared" si="458"/>
        <v>0</v>
      </c>
      <c r="AF783" s="161">
        <f t="shared" si="458"/>
        <v>0</v>
      </c>
      <c r="AG783" s="161">
        <f t="shared" si="458"/>
        <v>0</v>
      </c>
      <c r="AH783" s="161">
        <f t="shared" si="458"/>
        <v>0</v>
      </c>
      <c r="AI783" s="161">
        <f t="shared" si="458"/>
        <v>0</v>
      </c>
      <c r="AJ783" s="161">
        <f t="shared" si="458"/>
        <v>0</v>
      </c>
      <c r="AK783" s="161">
        <f t="shared" si="458"/>
        <v>0</v>
      </c>
      <c r="AL783" s="161">
        <f t="shared" si="458"/>
        <v>0</v>
      </c>
      <c r="AM783" s="161">
        <f t="shared" si="458"/>
        <v>0</v>
      </c>
      <c r="AN783" s="161">
        <f t="shared" si="458"/>
        <v>0</v>
      </c>
      <c r="AO783" s="161">
        <f t="shared" si="458"/>
        <v>0</v>
      </c>
      <c r="AP783" s="161">
        <f t="shared" si="458"/>
        <v>0</v>
      </c>
    </row>
    <row r="784" spans="1:42" x14ac:dyDescent="0.2">
      <c r="A784" s="4">
        <f t="shared" si="451"/>
        <v>10</v>
      </c>
      <c r="B784" s="184">
        <f t="shared" si="448"/>
        <v>0</v>
      </c>
      <c r="C784" s="161">
        <f t="shared" ref="C784:AP784" si="459">IF(C$2&gt;analysis_period,0,IF(C$2=equip3_reserve_freq*$A784,equip3_reserve_cost*system_capacity*1000*(1+inflation_rate/100)^B$2,0))</f>
        <v>0</v>
      </c>
      <c r="D784" s="161">
        <f t="shared" si="459"/>
        <v>0</v>
      </c>
      <c r="E784" s="161">
        <f t="shared" si="459"/>
        <v>0</v>
      </c>
      <c r="F784" s="161">
        <f t="shared" si="459"/>
        <v>0</v>
      </c>
      <c r="G784" s="161">
        <f t="shared" si="459"/>
        <v>0</v>
      </c>
      <c r="H784" s="161">
        <f t="shared" si="459"/>
        <v>0</v>
      </c>
      <c r="I784" s="161">
        <f t="shared" si="459"/>
        <v>0</v>
      </c>
      <c r="J784" s="161">
        <f t="shared" si="459"/>
        <v>0</v>
      </c>
      <c r="K784" s="161">
        <f t="shared" si="459"/>
        <v>0</v>
      </c>
      <c r="L784" s="161">
        <f t="shared" si="459"/>
        <v>0</v>
      </c>
      <c r="M784" s="161">
        <f t="shared" si="459"/>
        <v>0</v>
      </c>
      <c r="N784" s="161">
        <f t="shared" si="459"/>
        <v>0</v>
      </c>
      <c r="O784" s="161">
        <f t="shared" si="459"/>
        <v>0</v>
      </c>
      <c r="P784" s="161">
        <f t="shared" si="459"/>
        <v>0</v>
      </c>
      <c r="Q784" s="161">
        <f t="shared" si="459"/>
        <v>0</v>
      </c>
      <c r="R784" s="161">
        <f t="shared" si="459"/>
        <v>0</v>
      </c>
      <c r="S784" s="161">
        <f t="shared" si="459"/>
        <v>0</v>
      </c>
      <c r="T784" s="161">
        <f t="shared" si="459"/>
        <v>0</v>
      </c>
      <c r="U784" s="161">
        <f t="shared" si="459"/>
        <v>0</v>
      </c>
      <c r="V784" s="161">
        <f t="shared" si="459"/>
        <v>0</v>
      </c>
      <c r="W784" s="161">
        <f t="shared" si="459"/>
        <v>0</v>
      </c>
      <c r="X784" s="161">
        <f t="shared" si="459"/>
        <v>0</v>
      </c>
      <c r="Y784" s="161">
        <f t="shared" si="459"/>
        <v>0</v>
      </c>
      <c r="Z784" s="161">
        <f t="shared" si="459"/>
        <v>0</v>
      </c>
      <c r="AA784" s="161">
        <f t="shared" si="459"/>
        <v>0</v>
      </c>
      <c r="AB784" s="161">
        <f t="shared" si="459"/>
        <v>0</v>
      </c>
      <c r="AC784" s="161">
        <f t="shared" si="459"/>
        <v>0</v>
      </c>
      <c r="AD784" s="161">
        <f t="shared" si="459"/>
        <v>0</v>
      </c>
      <c r="AE784" s="161">
        <f t="shared" si="459"/>
        <v>0</v>
      </c>
      <c r="AF784" s="161">
        <f t="shared" si="459"/>
        <v>0</v>
      </c>
      <c r="AG784" s="161">
        <f t="shared" si="459"/>
        <v>0</v>
      </c>
      <c r="AH784" s="161">
        <f t="shared" si="459"/>
        <v>0</v>
      </c>
      <c r="AI784" s="161">
        <f t="shared" si="459"/>
        <v>0</v>
      </c>
      <c r="AJ784" s="161">
        <f t="shared" si="459"/>
        <v>0</v>
      </c>
      <c r="AK784" s="161">
        <f t="shared" si="459"/>
        <v>0</v>
      </c>
      <c r="AL784" s="161">
        <f t="shared" si="459"/>
        <v>0</v>
      </c>
      <c r="AM784" s="161">
        <f t="shared" si="459"/>
        <v>0</v>
      </c>
      <c r="AN784" s="161">
        <f t="shared" si="459"/>
        <v>0</v>
      </c>
      <c r="AO784" s="161">
        <f t="shared" si="459"/>
        <v>0</v>
      </c>
      <c r="AP784" s="161">
        <f t="shared" si="459"/>
        <v>0</v>
      </c>
    </row>
    <row r="785" spans="1:42" x14ac:dyDescent="0.2">
      <c r="A785" s="26" t="s">
        <v>12</v>
      </c>
      <c r="B785" s="15"/>
      <c r="C785" s="161">
        <f>SUM(C775:C784)</f>
        <v>0</v>
      </c>
      <c r="D785" s="161">
        <f t="shared" ref="D785:AP785" si="460">SUM(D775:D784)</f>
        <v>0</v>
      </c>
      <c r="E785" s="161">
        <f t="shared" si="460"/>
        <v>0</v>
      </c>
      <c r="F785" s="161">
        <f t="shared" si="460"/>
        <v>0</v>
      </c>
      <c r="G785" s="161">
        <f t="shared" si="460"/>
        <v>0</v>
      </c>
      <c r="H785" s="161">
        <f t="shared" si="460"/>
        <v>0</v>
      </c>
      <c r="I785" s="161">
        <f t="shared" si="460"/>
        <v>0</v>
      </c>
      <c r="J785" s="161">
        <f t="shared" si="460"/>
        <v>0</v>
      </c>
      <c r="K785" s="161">
        <f t="shared" si="460"/>
        <v>0</v>
      </c>
      <c r="L785" s="161">
        <f t="shared" si="460"/>
        <v>0</v>
      </c>
      <c r="M785" s="161">
        <f t="shared" si="460"/>
        <v>0</v>
      </c>
      <c r="N785" s="161">
        <f t="shared" si="460"/>
        <v>0</v>
      </c>
      <c r="O785" s="161">
        <f t="shared" si="460"/>
        <v>0</v>
      </c>
      <c r="P785" s="161">
        <f t="shared" si="460"/>
        <v>0</v>
      </c>
      <c r="Q785" s="161">
        <f t="shared" si="460"/>
        <v>0</v>
      </c>
      <c r="R785" s="161">
        <f t="shared" si="460"/>
        <v>0</v>
      </c>
      <c r="S785" s="161">
        <f t="shared" si="460"/>
        <v>0</v>
      </c>
      <c r="T785" s="161">
        <f t="shared" si="460"/>
        <v>0</v>
      </c>
      <c r="U785" s="161">
        <f t="shared" si="460"/>
        <v>0</v>
      </c>
      <c r="V785" s="161">
        <f t="shared" si="460"/>
        <v>0</v>
      </c>
      <c r="W785" s="161">
        <f t="shared" si="460"/>
        <v>0</v>
      </c>
      <c r="X785" s="161">
        <f t="shared" si="460"/>
        <v>0</v>
      </c>
      <c r="Y785" s="161">
        <f t="shared" si="460"/>
        <v>0</v>
      </c>
      <c r="Z785" s="161">
        <f t="shared" si="460"/>
        <v>0</v>
      </c>
      <c r="AA785" s="161">
        <f t="shared" si="460"/>
        <v>0</v>
      </c>
      <c r="AB785" s="161">
        <f t="shared" si="460"/>
        <v>0</v>
      </c>
      <c r="AC785" s="161">
        <f t="shared" si="460"/>
        <v>0</v>
      </c>
      <c r="AD785" s="161">
        <f t="shared" si="460"/>
        <v>0</v>
      </c>
      <c r="AE785" s="161">
        <f t="shared" si="460"/>
        <v>0</v>
      </c>
      <c r="AF785" s="161">
        <f t="shared" si="460"/>
        <v>0</v>
      </c>
      <c r="AG785" s="161">
        <f t="shared" si="460"/>
        <v>0</v>
      </c>
      <c r="AH785" s="161">
        <f t="shared" si="460"/>
        <v>0</v>
      </c>
      <c r="AI785" s="161">
        <f t="shared" si="460"/>
        <v>0</v>
      </c>
      <c r="AJ785" s="161">
        <f t="shared" si="460"/>
        <v>0</v>
      </c>
      <c r="AK785" s="161">
        <f t="shared" si="460"/>
        <v>0</v>
      </c>
      <c r="AL785" s="161">
        <f t="shared" si="460"/>
        <v>0</v>
      </c>
      <c r="AM785" s="161">
        <f t="shared" si="460"/>
        <v>0</v>
      </c>
      <c r="AN785" s="161">
        <f t="shared" si="460"/>
        <v>0</v>
      </c>
      <c r="AO785" s="161">
        <f t="shared" si="460"/>
        <v>0</v>
      </c>
      <c r="AP785" s="161">
        <f t="shared" si="460"/>
        <v>0</v>
      </c>
    </row>
    <row r="786" spans="1:42" x14ac:dyDescent="0.2">
      <c r="A786" s="4" t="s">
        <v>286</v>
      </c>
    </row>
    <row r="787" spans="1:42" x14ac:dyDescent="0.2">
      <c r="A787" s="4">
        <v>1</v>
      </c>
      <c r="B787" s="184">
        <f t="shared" ref="B787:B796" si="461">SUM(C787:AP787)</f>
        <v>0</v>
      </c>
      <c r="C787" s="161">
        <f t="shared" ref="C787:AP787" si="462">IF(C$2&lt;=equip3_reserve_freq*$A$775,$B$775/(equip3_reserve_freq),0)</f>
        <v>0</v>
      </c>
      <c r="D787" s="161">
        <f t="shared" si="462"/>
        <v>0</v>
      </c>
      <c r="E787" s="161">
        <f t="shared" si="462"/>
        <v>0</v>
      </c>
      <c r="F787" s="161">
        <f t="shared" si="462"/>
        <v>0</v>
      </c>
      <c r="G787" s="161">
        <f t="shared" si="462"/>
        <v>0</v>
      </c>
      <c r="H787" s="161">
        <f t="shared" si="462"/>
        <v>0</v>
      </c>
      <c r="I787" s="161">
        <f t="shared" si="462"/>
        <v>0</v>
      </c>
      <c r="J787" s="161">
        <f t="shared" si="462"/>
        <v>0</v>
      </c>
      <c r="K787" s="161">
        <f t="shared" si="462"/>
        <v>0</v>
      </c>
      <c r="L787" s="161">
        <f t="shared" si="462"/>
        <v>0</v>
      </c>
      <c r="M787" s="161">
        <f t="shared" si="462"/>
        <v>0</v>
      </c>
      <c r="N787" s="161">
        <f t="shared" si="462"/>
        <v>0</v>
      </c>
      <c r="O787" s="161">
        <f t="shared" si="462"/>
        <v>0</v>
      </c>
      <c r="P787" s="161">
        <f t="shared" si="462"/>
        <v>0</v>
      </c>
      <c r="Q787" s="161">
        <f t="shared" si="462"/>
        <v>0</v>
      </c>
      <c r="R787" s="161">
        <f t="shared" si="462"/>
        <v>0</v>
      </c>
      <c r="S787" s="161">
        <f t="shared" si="462"/>
        <v>0</v>
      </c>
      <c r="T787" s="161">
        <f t="shared" si="462"/>
        <v>0</v>
      </c>
      <c r="U787" s="161">
        <f t="shared" si="462"/>
        <v>0</v>
      </c>
      <c r="V787" s="161">
        <f t="shared" si="462"/>
        <v>0</v>
      </c>
      <c r="W787" s="161">
        <f t="shared" si="462"/>
        <v>0</v>
      </c>
      <c r="X787" s="161">
        <f t="shared" si="462"/>
        <v>0</v>
      </c>
      <c r="Y787" s="161">
        <f t="shared" si="462"/>
        <v>0</v>
      </c>
      <c r="Z787" s="161">
        <f t="shared" si="462"/>
        <v>0</v>
      </c>
      <c r="AA787" s="161">
        <f t="shared" si="462"/>
        <v>0</v>
      </c>
      <c r="AB787" s="161">
        <f t="shared" si="462"/>
        <v>0</v>
      </c>
      <c r="AC787" s="161">
        <f t="shared" si="462"/>
        <v>0</v>
      </c>
      <c r="AD787" s="161">
        <f t="shared" si="462"/>
        <v>0</v>
      </c>
      <c r="AE787" s="161">
        <f t="shared" si="462"/>
        <v>0</v>
      </c>
      <c r="AF787" s="161">
        <f t="shared" si="462"/>
        <v>0</v>
      </c>
      <c r="AG787" s="161">
        <f t="shared" si="462"/>
        <v>0</v>
      </c>
      <c r="AH787" s="161">
        <f t="shared" si="462"/>
        <v>0</v>
      </c>
      <c r="AI787" s="161">
        <f t="shared" si="462"/>
        <v>0</v>
      </c>
      <c r="AJ787" s="161">
        <f t="shared" si="462"/>
        <v>0</v>
      </c>
      <c r="AK787" s="161">
        <f t="shared" si="462"/>
        <v>0</v>
      </c>
      <c r="AL787" s="161">
        <f t="shared" si="462"/>
        <v>0</v>
      </c>
      <c r="AM787" s="161">
        <f t="shared" si="462"/>
        <v>0</v>
      </c>
      <c r="AN787" s="161">
        <f t="shared" si="462"/>
        <v>0</v>
      </c>
      <c r="AO787" s="161">
        <f t="shared" si="462"/>
        <v>0</v>
      </c>
      <c r="AP787" s="161">
        <f t="shared" si="462"/>
        <v>0</v>
      </c>
    </row>
    <row r="788" spans="1:42" x14ac:dyDescent="0.2">
      <c r="A788" s="4">
        <f>A787+1</f>
        <v>2</v>
      </c>
      <c r="B788" s="184">
        <f t="shared" si="461"/>
        <v>0</v>
      </c>
      <c r="C788" s="161">
        <f t="shared" ref="C788:AP788" si="463">IF(AND(C$2&gt;equip3_reserve_freq*$A775,C$2&lt;=equip3_reserve_freq*$A776),$B776/(equip3_reserve_freq),0)</f>
        <v>0</v>
      </c>
      <c r="D788" s="161">
        <f t="shared" si="463"/>
        <v>0</v>
      </c>
      <c r="E788" s="161">
        <f t="shared" si="463"/>
        <v>0</v>
      </c>
      <c r="F788" s="161">
        <f t="shared" si="463"/>
        <v>0</v>
      </c>
      <c r="G788" s="161">
        <f t="shared" si="463"/>
        <v>0</v>
      </c>
      <c r="H788" s="161">
        <f t="shared" si="463"/>
        <v>0</v>
      </c>
      <c r="I788" s="161">
        <f t="shared" si="463"/>
        <v>0</v>
      </c>
      <c r="J788" s="161">
        <f t="shared" si="463"/>
        <v>0</v>
      </c>
      <c r="K788" s="161">
        <f t="shared" si="463"/>
        <v>0</v>
      </c>
      <c r="L788" s="161">
        <f t="shared" si="463"/>
        <v>0</v>
      </c>
      <c r="M788" s="161">
        <f t="shared" si="463"/>
        <v>0</v>
      </c>
      <c r="N788" s="161">
        <f t="shared" si="463"/>
        <v>0</v>
      </c>
      <c r="O788" s="161">
        <f t="shared" si="463"/>
        <v>0</v>
      </c>
      <c r="P788" s="161">
        <f t="shared" si="463"/>
        <v>0</v>
      </c>
      <c r="Q788" s="161">
        <f t="shared" si="463"/>
        <v>0</v>
      </c>
      <c r="R788" s="161">
        <f t="shared" si="463"/>
        <v>0</v>
      </c>
      <c r="S788" s="161">
        <f t="shared" si="463"/>
        <v>0</v>
      </c>
      <c r="T788" s="161">
        <f t="shared" si="463"/>
        <v>0</v>
      </c>
      <c r="U788" s="161">
        <f t="shared" si="463"/>
        <v>0</v>
      </c>
      <c r="V788" s="161">
        <f t="shared" si="463"/>
        <v>0</v>
      </c>
      <c r="W788" s="161">
        <f t="shared" si="463"/>
        <v>0</v>
      </c>
      <c r="X788" s="161">
        <f t="shared" si="463"/>
        <v>0</v>
      </c>
      <c r="Y788" s="161">
        <f t="shared" si="463"/>
        <v>0</v>
      </c>
      <c r="Z788" s="161">
        <f t="shared" si="463"/>
        <v>0</v>
      </c>
      <c r="AA788" s="161">
        <f t="shared" si="463"/>
        <v>0</v>
      </c>
      <c r="AB788" s="161">
        <f t="shared" si="463"/>
        <v>0</v>
      </c>
      <c r="AC788" s="161">
        <f t="shared" si="463"/>
        <v>0</v>
      </c>
      <c r="AD788" s="161">
        <f t="shared" si="463"/>
        <v>0</v>
      </c>
      <c r="AE788" s="161">
        <f t="shared" si="463"/>
        <v>0</v>
      </c>
      <c r="AF788" s="161">
        <f t="shared" si="463"/>
        <v>0</v>
      </c>
      <c r="AG788" s="161">
        <f t="shared" si="463"/>
        <v>0</v>
      </c>
      <c r="AH788" s="161">
        <f t="shared" si="463"/>
        <v>0</v>
      </c>
      <c r="AI788" s="161">
        <f t="shared" si="463"/>
        <v>0</v>
      </c>
      <c r="AJ788" s="161">
        <f t="shared" si="463"/>
        <v>0</v>
      </c>
      <c r="AK788" s="161">
        <f t="shared" si="463"/>
        <v>0</v>
      </c>
      <c r="AL788" s="161">
        <f t="shared" si="463"/>
        <v>0</v>
      </c>
      <c r="AM788" s="161">
        <f t="shared" si="463"/>
        <v>0</v>
      </c>
      <c r="AN788" s="161">
        <f t="shared" si="463"/>
        <v>0</v>
      </c>
      <c r="AO788" s="161">
        <f t="shared" si="463"/>
        <v>0</v>
      </c>
      <c r="AP788" s="161">
        <f t="shared" si="463"/>
        <v>0</v>
      </c>
    </row>
    <row r="789" spans="1:42" x14ac:dyDescent="0.2">
      <c r="A789" s="4">
        <f t="shared" ref="A789:A794" si="464">A788+1</f>
        <v>3</v>
      </c>
      <c r="B789" s="184">
        <f t="shared" si="461"/>
        <v>0</v>
      </c>
      <c r="C789" s="161">
        <f t="shared" ref="C789:AP789" si="465">IF(AND(C$2&gt;equip3_reserve_freq*$A776,C$2&lt;=equip3_reserve_freq*$A777),$B777/(equip3_reserve_freq),0)</f>
        <v>0</v>
      </c>
      <c r="D789" s="161">
        <f t="shared" si="465"/>
        <v>0</v>
      </c>
      <c r="E789" s="161">
        <f t="shared" si="465"/>
        <v>0</v>
      </c>
      <c r="F789" s="161">
        <f t="shared" si="465"/>
        <v>0</v>
      </c>
      <c r="G789" s="161">
        <f t="shared" si="465"/>
        <v>0</v>
      </c>
      <c r="H789" s="161">
        <f t="shared" si="465"/>
        <v>0</v>
      </c>
      <c r="I789" s="161">
        <f t="shared" si="465"/>
        <v>0</v>
      </c>
      <c r="J789" s="161">
        <f t="shared" si="465"/>
        <v>0</v>
      </c>
      <c r="K789" s="161">
        <f t="shared" si="465"/>
        <v>0</v>
      </c>
      <c r="L789" s="161">
        <f t="shared" si="465"/>
        <v>0</v>
      </c>
      <c r="M789" s="161">
        <f t="shared" si="465"/>
        <v>0</v>
      </c>
      <c r="N789" s="161">
        <f t="shared" si="465"/>
        <v>0</v>
      </c>
      <c r="O789" s="161">
        <f t="shared" si="465"/>
        <v>0</v>
      </c>
      <c r="P789" s="161">
        <f t="shared" si="465"/>
        <v>0</v>
      </c>
      <c r="Q789" s="161">
        <f t="shared" si="465"/>
        <v>0</v>
      </c>
      <c r="R789" s="161">
        <f t="shared" si="465"/>
        <v>0</v>
      </c>
      <c r="S789" s="161">
        <f t="shared" si="465"/>
        <v>0</v>
      </c>
      <c r="T789" s="161">
        <f t="shared" si="465"/>
        <v>0</v>
      </c>
      <c r="U789" s="161">
        <f t="shared" si="465"/>
        <v>0</v>
      </c>
      <c r="V789" s="161">
        <f t="shared" si="465"/>
        <v>0</v>
      </c>
      <c r="W789" s="161">
        <f t="shared" si="465"/>
        <v>0</v>
      </c>
      <c r="X789" s="161">
        <f t="shared" si="465"/>
        <v>0</v>
      </c>
      <c r="Y789" s="161">
        <f t="shared" si="465"/>
        <v>0</v>
      </c>
      <c r="Z789" s="161">
        <f t="shared" si="465"/>
        <v>0</v>
      </c>
      <c r="AA789" s="161">
        <f t="shared" si="465"/>
        <v>0</v>
      </c>
      <c r="AB789" s="161">
        <f t="shared" si="465"/>
        <v>0</v>
      </c>
      <c r="AC789" s="161">
        <f t="shared" si="465"/>
        <v>0</v>
      </c>
      <c r="AD789" s="161">
        <f t="shared" si="465"/>
        <v>0</v>
      </c>
      <c r="AE789" s="161">
        <f t="shared" si="465"/>
        <v>0</v>
      </c>
      <c r="AF789" s="161">
        <f t="shared" si="465"/>
        <v>0</v>
      </c>
      <c r="AG789" s="161">
        <f t="shared" si="465"/>
        <v>0</v>
      </c>
      <c r="AH789" s="161">
        <f t="shared" si="465"/>
        <v>0</v>
      </c>
      <c r="AI789" s="161">
        <f t="shared" si="465"/>
        <v>0</v>
      </c>
      <c r="AJ789" s="161">
        <f t="shared" si="465"/>
        <v>0</v>
      </c>
      <c r="AK789" s="161">
        <f t="shared" si="465"/>
        <v>0</v>
      </c>
      <c r="AL789" s="161">
        <f t="shared" si="465"/>
        <v>0</v>
      </c>
      <c r="AM789" s="161">
        <f t="shared" si="465"/>
        <v>0</v>
      </c>
      <c r="AN789" s="161">
        <f t="shared" si="465"/>
        <v>0</v>
      </c>
      <c r="AO789" s="161">
        <f t="shared" si="465"/>
        <v>0</v>
      </c>
      <c r="AP789" s="161">
        <f t="shared" si="465"/>
        <v>0</v>
      </c>
    </row>
    <row r="790" spans="1:42" x14ac:dyDescent="0.2">
      <c r="A790" s="4">
        <f t="shared" si="464"/>
        <v>4</v>
      </c>
      <c r="B790" s="184">
        <f t="shared" si="461"/>
        <v>0</v>
      </c>
      <c r="C790" s="161">
        <f t="shared" ref="C790:AP790" si="466">IF(AND(C$2&gt;equip3_reserve_freq*$A777,C$2&lt;=equip3_reserve_freq*$A778),$B778/(equip3_reserve_freq),0)</f>
        <v>0</v>
      </c>
      <c r="D790" s="161">
        <f t="shared" si="466"/>
        <v>0</v>
      </c>
      <c r="E790" s="161">
        <f t="shared" si="466"/>
        <v>0</v>
      </c>
      <c r="F790" s="161">
        <f t="shared" si="466"/>
        <v>0</v>
      </c>
      <c r="G790" s="161">
        <f t="shared" si="466"/>
        <v>0</v>
      </c>
      <c r="H790" s="161">
        <f t="shared" si="466"/>
        <v>0</v>
      </c>
      <c r="I790" s="161">
        <f t="shared" si="466"/>
        <v>0</v>
      </c>
      <c r="J790" s="161">
        <f t="shared" si="466"/>
        <v>0</v>
      </c>
      <c r="K790" s="161">
        <f t="shared" si="466"/>
        <v>0</v>
      </c>
      <c r="L790" s="161">
        <f t="shared" si="466"/>
        <v>0</v>
      </c>
      <c r="M790" s="161">
        <f t="shared" si="466"/>
        <v>0</v>
      </c>
      <c r="N790" s="161">
        <f t="shared" si="466"/>
        <v>0</v>
      </c>
      <c r="O790" s="161">
        <f t="shared" si="466"/>
        <v>0</v>
      </c>
      <c r="P790" s="161">
        <f t="shared" si="466"/>
        <v>0</v>
      </c>
      <c r="Q790" s="161">
        <f t="shared" si="466"/>
        <v>0</v>
      </c>
      <c r="R790" s="161">
        <f t="shared" si="466"/>
        <v>0</v>
      </c>
      <c r="S790" s="161">
        <f t="shared" si="466"/>
        <v>0</v>
      </c>
      <c r="T790" s="161">
        <f t="shared" si="466"/>
        <v>0</v>
      </c>
      <c r="U790" s="161">
        <f t="shared" si="466"/>
        <v>0</v>
      </c>
      <c r="V790" s="161">
        <f t="shared" si="466"/>
        <v>0</v>
      </c>
      <c r="W790" s="161">
        <f t="shared" si="466"/>
        <v>0</v>
      </c>
      <c r="X790" s="161">
        <f t="shared" si="466"/>
        <v>0</v>
      </c>
      <c r="Y790" s="161">
        <f t="shared" si="466"/>
        <v>0</v>
      </c>
      <c r="Z790" s="161">
        <f t="shared" si="466"/>
        <v>0</v>
      </c>
      <c r="AA790" s="161">
        <f t="shared" si="466"/>
        <v>0</v>
      </c>
      <c r="AB790" s="161">
        <f t="shared" si="466"/>
        <v>0</v>
      </c>
      <c r="AC790" s="161">
        <f t="shared" si="466"/>
        <v>0</v>
      </c>
      <c r="AD790" s="161">
        <f t="shared" si="466"/>
        <v>0</v>
      </c>
      <c r="AE790" s="161">
        <f t="shared" si="466"/>
        <v>0</v>
      </c>
      <c r="AF790" s="161">
        <f t="shared" si="466"/>
        <v>0</v>
      </c>
      <c r="AG790" s="161">
        <f t="shared" si="466"/>
        <v>0</v>
      </c>
      <c r="AH790" s="161">
        <f t="shared" si="466"/>
        <v>0</v>
      </c>
      <c r="AI790" s="161">
        <f t="shared" si="466"/>
        <v>0</v>
      </c>
      <c r="AJ790" s="161">
        <f t="shared" si="466"/>
        <v>0</v>
      </c>
      <c r="AK790" s="161">
        <f t="shared" si="466"/>
        <v>0</v>
      </c>
      <c r="AL790" s="161">
        <f t="shared" si="466"/>
        <v>0</v>
      </c>
      <c r="AM790" s="161">
        <f t="shared" si="466"/>
        <v>0</v>
      </c>
      <c r="AN790" s="161">
        <f t="shared" si="466"/>
        <v>0</v>
      </c>
      <c r="AO790" s="161">
        <f t="shared" si="466"/>
        <v>0</v>
      </c>
      <c r="AP790" s="161">
        <f t="shared" si="466"/>
        <v>0</v>
      </c>
    </row>
    <row r="791" spans="1:42" x14ac:dyDescent="0.2">
      <c r="A791" s="4">
        <f t="shared" si="464"/>
        <v>5</v>
      </c>
      <c r="B791" s="184">
        <f t="shared" si="461"/>
        <v>0</v>
      </c>
      <c r="C791" s="161">
        <f t="shared" ref="C791:AP791" si="467">IF(AND(C$2&gt;equip3_reserve_freq*$A778,C$2&lt;=equip3_reserve_freq*$A779),$B779/(equip3_reserve_freq),0)</f>
        <v>0</v>
      </c>
      <c r="D791" s="161">
        <f t="shared" si="467"/>
        <v>0</v>
      </c>
      <c r="E791" s="161">
        <f t="shared" si="467"/>
        <v>0</v>
      </c>
      <c r="F791" s="161">
        <f t="shared" si="467"/>
        <v>0</v>
      </c>
      <c r="G791" s="161">
        <f t="shared" si="467"/>
        <v>0</v>
      </c>
      <c r="H791" s="161">
        <f t="shared" si="467"/>
        <v>0</v>
      </c>
      <c r="I791" s="161">
        <f t="shared" si="467"/>
        <v>0</v>
      </c>
      <c r="J791" s="161">
        <f t="shared" si="467"/>
        <v>0</v>
      </c>
      <c r="K791" s="161">
        <f t="shared" si="467"/>
        <v>0</v>
      </c>
      <c r="L791" s="161">
        <f t="shared" si="467"/>
        <v>0</v>
      </c>
      <c r="M791" s="161">
        <f t="shared" si="467"/>
        <v>0</v>
      </c>
      <c r="N791" s="161">
        <f t="shared" si="467"/>
        <v>0</v>
      </c>
      <c r="O791" s="161">
        <f t="shared" si="467"/>
        <v>0</v>
      </c>
      <c r="P791" s="161">
        <f t="shared" si="467"/>
        <v>0</v>
      </c>
      <c r="Q791" s="161">
        <f t="shared" si="467"/>
        <v>0</v>
      </c>
      <c r="R791" s="161">
        <f t="shared" si="467"/>
        <v>0</v>
      </c>
      <c r="S791" s="161">
        <f t="shared" si="467"/>
        <v>0</v>
      </c>
      <c r="T791" s="161">
        <f t="shared" si="467"/>
        <v>0</v>
      </c>
      <c r="U791" s="161">
        <f t="shared" si="467"/>
        <v>0</v>
      </c>
      <c r="V791" s="161">
        <f t="shared" si="467"/>
        <v>0</v>
      </c>
      <c r="W791" s="161">
        <f t="shared" si="467"/>
        <v>0</v>
      </c>
      <c r="X791" s="161">
        <f t="shared" si="467"/>
        <v>0</v>
      </c>
      <c r="Y791" s="161">
        <f t="shared" si="467"/>
        <v>0</v>
      </c>
      <c r="Z791" s="161">
        <f t="shared" si="467"/>
        <v>0</v>
      </c>
      <c r="AA791" s="161">
        <f t="shared" si="467"/>
        <v>0</v>
      </c>
      <c r="AB791" s="161">
        <f t="shared" si="467"/>
        <v>0</v>
      </c>
      <c r="AC791" s="161">
        <f t="shared" si="467"/>
        <v>0</v>
      </c>
      <c r="AD791" s="161">
        <f t="shared" si="467"/>
        <v>0</v>
      </c>
      <c r="AE791" s="161">
        <f t="shared" si="467"/>
        <v>0</v>
      </c>
      <c r="AF791" s="161">
        <f t="shared" si="467"/>
        <v>0</v>
      </c>
      <c r="AG791" s="161">
        <f t="shared" si="467"/>
        <v>0</v>
      </c>
      <c r="AH791" s="161">
        <f t="shared" si="467"/>
        <v>0</v>
      </c>
      <c r="AI791" s="161">
        <f t="shared" si="467"/>
        <v>0</v>
      </c>
      <c r="AJ791" s="161">
        <f t="shared" si="467"/>
        <v>0</v>
      </c>
      <c r="AK791" s="161">
        <f t="shared" si="467"/>
        <v>0</v>
      </c>
      <c r="AL791" s="161">
        <f t="shared" si="467"/>
        <v>0</v>
      </c>
      <c r="AM791" s="161">
        <f t="shared" si="467"/>
        <v>0</v>
      </c>
      <c r="AN791" s="161">
        <f t="shared" si="467"/>
        <v>0</v>
      </c>
      <c r="AO791" s="161">
        <f t="shared" si="467"/>
        <v>0</v>
      </c>
      <c r="AP791" s="161">
        <f t="shared" si="467"/>
        <v>0</v>
      </c>
    </row>
    <row r="792" spans="1:42" x14ac:dyDescent="0.2">
      <c r="A792" s="4">
        <f t="shared" si="464"/>
        <v>6</v>
      </c>
      <c r="B792" s="184">
        <f t="shared" si="461"/>
        <v>0</v>
      </c>
      <c r="C792" s="161">
        <f t="shared" ref="C792:AP792" si="468">IF(AND(C$2&gt;equip3_reserve_freq*$A779,C$2&lt;=equip3_reserve_freq*$A780),$B780/(equip3_reserve_freq),0)</f>
        <v>0</v>
      </c>
      <c r="D792" s="161">
        <f t="shared" si="468"/>
        <v>0</v>
      </c>
      <c r="E792" s="161">
        <f t="shared" si="468"/>
        <v>0</v>
      </c>
      <c r="F792" s="161">
        <f t="shared" si="468"/>
        <v>0</v>
      </c>
      <c r="G792" s="161">
        <f t="shared" si="468"/>
        <v>0</v>
      </c>
      <c r="H792" s="161">
        <f t="shared" si="468"/>
        <v>0</v>
      </c>
      <c r="I792" s="161">
        <f t="shared" si="468"/>
        <v>0</v>
      </c>
      <c r="J792" s="161">
        <f t="shared" si="468"/>
        <v>0</v>
      </c>
      <c r="K792" s="161">
        <f t="shared" si="468"/>
        <v>0</v>
      </c>
      <c r="L792" s="161">
        <f t="shared" si="468"/>
        <v>0</v>
      </c>
      <c r="M792" s="161">
        <f t="shared" si="468"/>
        <v>0</v>
      </c>
      <c r="N792" s="161">
        <f t="shared" si="468"/>
        <v>0</v>
      </c>
      <c r="O792" s="161">
        <f t="shared" si="468"/>
        <v>0</v>
      </c>
      <c r="P792" s="161">
        <f t="shared" si="468"/>
        <v>0</v>
      </c>
      <c r="Q792" s="161">
        <f t="shared" si="468"/>
        <v>0</v>
      </c>
      <c r="R792" s="161">
        <f t="shared" si="468"/>
        <v>0</v>
      </c>
      <c r="S792" s="161">
        <f t="shared" si="468"/>
        <v>0</v>
      </c>
      <c r="T792" s="161">
        <f t="shared" si="468"/>
        <v>0</v>
      </c>
      <c r="U792" s="161">
        <f t="shared" si="468"/>
        <v>0</v>
      </c>
      <c r="V792" s="161">
        <f t="shared" si="468"/>
        <v>0</v>
      </c>
      <c r="W792" s="161">
        <f t="shared" si="468"/>
        <v>0</v>
      </c>
      <c r="X792" s="161">
        <f t="shared" si="468"/>
        <v>0</v>
      </c>
      <c r="Y792" s="161">
        <f t="shared" si="468"/>
        <v>0</v>
      </c>
      <c r="Z792" s="161">
        <f t="shared" si="468"/>
        <v>0</v>
      </c>
      <c r="AA792" s="161">
        <f t="shared" si="468"/>
        <v>0</v>
      </c>
      <c r="AB792" s="161">
        <f t="shared" si="468"/>
        <v>0</v>
      </c>
      <c r="AC792" s="161">
        <f t="shared" si="468"/>
        <v>0</v>
      </c>
      <c r="AD792" s="161">
        <f t="shared" si="468"/>
        <v>0</v>
      </c>
      <c r="AE792" s="161">
        <f t="shared" si="468"/>
        <v>0</v>
      </c>
      <c r="AF792" s="161">
        <f t="shared" si="468"/>
        <v>0</v>
      </c>
      <c r="AG792" s="161">
        <f t="shared" si="468"/>
        <v>0</v>
      </c>
      <c r="AH792" s="161">
        <f t="shared" si="468"/>
        <v>0</v>
      </c>
      <c r="AI792" s="161">
        <f t="shared" si="468"/>
        <v>0</v>
      </c>
      <c r="AJ792" s="161">
        <f t="shared" si="468"/>
        <v>0</v>
      </c>
      <c r="AK792" s="161">
        <f t="shared" si="468"/>
        <v>0</v>
      </c>
      <c r="AL792" s="161">
        <f t="shared" si="468"/>
        <v>0</v>
      </c>
      <c r="AM792" s="161">
        <f t="shared" si="468"/>
        <v>0</v>
      </c>
      <c r="AN792" s="161">
        <f t="shared" si="468"/>
        <v>0</v>
      </c>
      <c r="AO792" s="161">
        <f t="shared" si="468"/>
        <v>0</v>
      </c>
      <c r="AP792" s="161">
        <f t="shared" si="468"/>
        <v>0</v>
      </c>
    </row>
    <row r="793" spans="1:42" x14ac:dyDescent="0.2">
      <c r="A793" s="4">
        <f t="shared" si="464"/>
        <v>7</v>
      </c>
      <c r="B793" s="184">
        <f t="shared" si="461"/>
        <v>0</v>
      </c>
      <c r="C793" s="161">
        <f t="shared" ref="C793:AP793" si="469">IF(AND(C$2&gt;equip3_reserve_freq*$A780,C$2&lt;=equip3_reserve_freq*$A781),$B781/(equip3_reserve_freq),0)</f>
        <v>0</v>
      </c>
      <c r="D793" s="161">
        <f t="shared" si="469"/>
        <v>0</v>
      </c>
      <c r="E793" s="161">
        <f t="shared" si="469"/>
        <v>0</v>
      </c>
      <c r="F793" s="161">
        <f t="shared" si="469"/>
        <v>0</v>
      </c>
      <c r="G793" s="161">
        <f t="shared" si="469"/>
        <v>0</v>
      </c>
      <c r="H793" s="161">
        <f t="shared" si="469"/>
        <v>0</v>
      </c>
      <c r="I793" s="161">
        <f t="shared" si="469"/>
        <v>0</v>
      </c>
      <c r="J793" s="161">
        <f t="shared" si="469"/>
        <v>0</v>
      </c>
      <c r="K793" s="161">
        <f t="shared" si="469"/>
        <v>0</v>
      </c>
      <c r="L793" s="161">
        <f t="shared" si="469"/>
        <v>0</v>
      </c>
      <c r="M793" s="161">
        <f t="shared" si="469"/>
        <v>0</v>
      </c>
      <c r="N793" s="161">
        <f t="shared" si="469"/>
        <v>0</v>
      </c>
      <c r="O793" s="161">
        <f t="shared" si="469"/>
        <v>0</v>
      </c>
      <c r="P793" s="161">
        <f t="shared" si="469"/>
        <v>0</v>
      </c>
      <c r="Q793" s="161">
        <f t="shared" si="469"/>
        <v>0</v>
      </c>
      <c r="R793" s="161">
        <f t="shared" si="469"/>
        <v>0</v>
      </c>
      <c r="S793" s="161">
        <f t="shared" si="469"/>
        <v>0</v>
      </c>
      <c r="T793" s="161">
        <f t="shared" si="469"/>
        <v>0</v>
      </c>
      <c r="U793" s="161">
        <f t="shared" si="469"/>
        <v>0</v>
      </c>
      <c r="V793" s="161">
        <f t="shared" si="469"/>
        <v>0</v>
      </c>
      <c r="W793" s="161">
        <f t="shared" si="469"/>
        <v>0</v>
      </c>
      <c r="X793" s="161">
        <f t="shared" si="469"/>
        <v>0</v>
      </c>
      <c r="Y793" s="161">
        <f t="shared" si="469"/>
        <v>0</v>
      </c>
      <c r="Z793" s="161">
        <f t="shared" si="469"/>
        <v>0</v>
      </c>
      <c r="AA793" s="161">
        <f t="shared" si="469"/>
        <v>0</v>
      </c>
      <c r="AB793" s="161">
        <f t="shared" si="469"/>
        <v>0</v>
      </c>
      <c r="AC793" s="161">
        <f t="shared" si="469"/>
        <v>0</v>
      </c>
      <c r="AD793" s="161">
        <f t="shared" si="469"/>
        <v>0</v>
      </c>
      <c r="AE793" s="161">
        <f t="shared" si="469"/>
        <v>0</v>
      </c>
      <c r="AF793" s="161">
        <f t="shared" si="469"/>
        <v>0</v>
      </c>
      <c r="AG793" s="161">
        <f t="shared" si="469"/>
        <v>0</v>
      </c>
      <c r="AH793" s="161">
        <f t="shared" si="469"/>
        <v>0</v>
      </c>
      <c r="AI793" s="161">
        <f t="shared" si="469"/>
        <v>0</v>
      </c>
      <c r="AJ793" s="161">
        <f t="shared" si="469"/>
        <v>0</v>
      </c>
      <c r="AK793" s="161">
        <f t="shared" si="469"/>
        <v>0</v>
      </c>
      <c r="AL793" s="161">
        <f t="shared" si="469"/>
        <v>0</v>
      </c>
      <c r="AM793" s="161">
        <f t="shared" si="469"/>
        <v>0</v>
      </c>
      <c r="AN793" s="161">
        <f t="shared" si="469"/>
        <v>0</v>
      </c>
      <c r="AO793" s="161">
        <f t="shared" si="469"/>
        <v>0</v>
      </c>
      <c r="AP793" s="161">
        <f t="shared" si="469"/>
        <v>0</v>
      </c>
    </row>
    <row r="794" spans="1:42" x14ac:dyDescent="0.2">
      <c r="A794" s="4">
        <f t="shared" si="464"/>
        <v>8</v>
      </c>
      <c r="B794" s="184">
        <f t="shared" si="461"/>
        <v>0</v>
      </c>
      <c r="C794" s="161">
        <f t="shared" ref="C794:AP794" si="470">IF(AND(C$2&gt;equip3_reserve_freq*$A781,C$2&lt;=equip3_reserve_freq*$A782),$B782/(equip3_reserve_freq),0)</f>
        <v>0</v>
      </c>
      <c r="D794" s="161">
        <f t="shared" si="470"/>
        <v>0</v>
      </c>
      <c r="E794" s="161">
        <f t="shared" si="470"/>
        <v>0</v>
      </c>
      <c r="F794" s="161">
        <f t="shared" si="470"/>
        <v>0</v>
      </c>
      <c r="G794" s="161">
        <f t="shared" si="470"/>
        <v>0</v>
      </c>
      <c r="H794" s="161">
        <f t="shared" si="470"/>
        <v>0</v>
      </c>
      <c r="I794" s="161">
        <f t="shared" si="470"/>
        <v>0</v>
      </c>
      <c r="J794" s="161">
        <f t="shared" si="470"/>
        <v>0</v>
      </c>
      <c r="K794" s="161">
        <f t="shared" si="470"/>
        <v>0</v>
      </c>
      <c r="L794" s="161">
        <f t="shared" si="470"/>
        <v>0</v>
      </c>
      <c r="M794" s="161">
        <f t="shared" si="470"/>
        <v>0</v>
      </c>
      <c r="N794" s="161">
        <f t="shared" si="470"/>
        <v>0</v>
      </c>
      <c r="O794" s="161">
        <f t="shared" si="470"/>
        <v>0</v>
      </c>
      <c r="P794" s="161">
        <f t="shared" si="470"/>
        <v>0</v>
      </c>
      <c r="Q794" s="161">
        <f t="shared" si="470"/>
        <v>0</v>
      </c>
      <c r="R794" s="161">
        <f t="shared" si="470"/>
        <v>0</v>
      </c>
      <c r="S794" s="161">
        <f t="shared" si="470"/>
        <v>0</v>
      </c>
      <c r="T794" s="161">
        <f t="shared" si="470"/>
        <v>0</v>
      </c>
      <c r="U794" s="161">
        <f t="shared" si="470"/>
        <v>0</v>
      </c>
      <c r="V794" s="161">
        <f t="shared" si="470"/>
        <v>0</v>
      </c>
      <c r="W794" s="161">
        <f t="shared" si="470"/>
        <v>0</v>
      </c>
      <c r="X794" s="161">
        <f t="shared" si="470"/>
        <v>0</v>
      </c>
      <c r="Y794" s="161">
        <f t="shared" si="470"/>
        <v>0</v>
      </c>
      <c r="Z794" s="161">
        <f t="shared" si="470"/>
        <v>0</v>
      </c>
      <c r="AA794" s="161">
        <f t="shared" si="470"/>
        <v>0</v>
      </c>
      <c r="AB794" s="161">
        <f t="shared" si="470"/>
        <v>0</v>
      </c>
      <c r="AC794" s="161">
        <f t="shared" si="470"/>
        <v>0</v>
      </c>
      <c r="AD794" s="161">
        <f t="shared" si="470"/>
        <v>0</v>
      </c>
      <c r="AE794" s="161">
        <f t="shared" si="470"/>
        <v>0</v>
      </c>
      <c r="AF794" s="161">
        <f t="shared" si="470"/>
        <v>0</v>
      </c>
      <c r="AG794" s="161">
        <f t="shared" si="470"/>
        <v>0</v>
      </c>
      <c r="AH794" s="161">
        <f t="shared" si="470"/>
        <v>0</v>
      </c>
      <c r="AI794" s="161">
        <f t="shared" si="470"/>
        <v>0</v>
      </c>
      <c r="AJ794" s="161">
        <f t="shared" si="470"/>
        <v>0</v>
      </c>
      <c r="AK794" s="161">
        <f t="shared" si="470"/>
        <v>0</v>
      </c>
      <c r="AL794" s="161">
        <f t="shared" si="470"/>
        <v>0</v>
      </c>
      <c r="AM794" s="161">
        <f t="shared" si="470"/>
        <v>0</v>
      </c>
      <c r="AN794" s="161">
        <f t="shared" si="470"/>
        <v>0</v>
      </c>
      <c r="AO794" s="161">
        <f t="shared" si="470"/>
        <v>0</v>
      </c>
      <c r="AP794" s="161">
        <f t="shared" si="470"/>
        <v>0</v>
      </c>
    </row>
    <row r="795" spans="1:42" x14ac:dyDescent="0.2">
      <c r="A795" s="4">
        <f>A794+1</f>
        <v>9</v>
      </c>
      <c r="B795" s="184">
        <f t="shared" si="461"/>
        <v>0</v>
      </c>
      <c r="C795" s="161">
        <f t="shared" ref="C795:AP795" si="471">IF(AND(C$2&gt;equip3_reserve_freq*$A782,C$2&lt;=equip3_reserve_freq*$A783),$B783/(equip3_reserve_freq),0)</f>
        <v>0</v>
      </c>
      <c r="D795" s="161">
        <f t="shared" si="471"/>
        <v>0</v>
      </c>
      <c r="E795" s="161">
        <f t="shared" si="471"/>
        <v>0</v>
      </c>
      <c r="F795" s="161">
        <f t="shared" si="471"/>
        <v>0</v>
      </c>
      <c r="G795" s="161">
        <f t="shared" si="471"/>
        <v>0</v>
      </c>
      <c r="H795" s="161">
        <f t="shared" si="471"/>
        <v>0</v>
      </c>
      <c r="I795" s="161">
        <f t="shared" si="471"/>
        <v>0</v>
      </c>
      <c r="J795" s="161">
        <f t="shared" si="471"/>
        <v>0</v>
      </c>
      <c r="K795" s="161">
        <f t="shared" si="471"/>
        <v>0</v>
      </c>
      <c r="L795" s="161">
        <f t="shared" si="471"/>
        <v>0</v>
      </c>
      <c r="M795" s="161">
        <f t="shared" si="471"/>
        <v>0</v>
      </c>
      <c r="N795" s="161">
        <f t="shared" si="471"/>
        <v>0</v>
      </c>
      <c r="O795" s="161">
        <f t="shared" si="471"/>
        <v>0</v>
      </c>
      <c r="P795" s="161">
        <f t="shared" si="471"/>
        <v>0</v>
      </c>
      <c r="Q795" s="161">
        <f t="shared" si="471"/>
        <v>0</v>
      </c>
      <c r="R795" s="161">
        <f t="shared" si="471"/>
        <v>0</v>
      </c>
      <c r="S795" s="161">
        <f t="shared" si="471"/>
        <v>0</v>
      </c>
      <c r="T795" s="161">
        <f t="shared" si="471"/>
        <v>0</v>
      </c>
      <c r="U795" s="161">
        <f t="shared" si="471"/>
        <v>0</v>
      </c>
      <c r="V795" s="161">
        <f t="shared" si="471"/>
        <v>0</v>
      </c>
      <c r="W795" s="161">
        <f t="shared" si="471"/>
        <v>0</v>
      </c>
      <c r="X795" s="161">
        <f t="shared" si="471"/>
        <v>0</v>
      </c>
      <c r="Y795" s="161">
        <f t="shared" si="471"/>
        <v>0</v>
      </c>
      <c r="Z795" s="161">
        <f t="shared" si="471"/>
        <v>0</v>
      </c>
      <c r="AA795" s="161">
        <f t="shared" si="471"/>
        <v>0</v>
      </c>
      <c r="AB795" s="161">
        <f t="shared" si="471"/>
        <v>0</v>
      </c>
      <c r="AC795" s="161">
        <f t="shared" si="471"/>
        <v>0</v>
      </c>
      <c r="AD795" s="161">
        <f t="shared" si="471"/>
        <v>0</v>
      </c>
      <c r="AE795" s="161">
        <f t="shared" si="471"/>
        <v>0</v>
      </c>
      <c r="AF795" s="161">
        <f t="shared" si="471"/>
        <v>0</v>
      </c>
      <c r="AG795" s="161">
        <f t="shared" si="471"/>
        <v>0</v>
      </c>
      <c r="AH795" s="161">
        <f t="shared" si="471"/>
        <v>0</v>
      </c>
      <c r="AI795" s="161">
        <f t="shared" si="471"/>
        <v>0</v>
      </c>
      <c r="AJ795" s="161">
        <f t="shared" si="471"/>
        <v>0</v>
      </c>
      <c r="AK795" s="161">
        <f t="shared" si="471"/>
        <v>0</v>
      </c>
      <c r="AL795" s="161">
        <f t="shared" si="471"/>
        <v>0</v>
      </c>
      <c r="AM795" s="161">
        <f t="shared" si="471"/>
        <v>0</v>
      </c>
      <c r="AN795" s="161">
        <f t="shared" si="471"/>
        <v>0</v>
      </c>
      <c r="AO795" s="161">
        <f t="shared" si="471"/>
        <v>0</v>
      </c>
      <c r="AP795" s="161">
        <f t="shared" si="471"/>
        <v>0</v>
      </c>
    </row>
    <row r="796" spans="1:42" x14ac:dyDescent="0.2">
      <c r="A796" s="4">
        <f t="shared" ref="A796" si="472">A795+1</f>
        <v>10</v>
      </c>
      <c r="B796" s="184">
        <f t="shared" si="461"/>
        <v>0</v>
      </c>
      <c r="C796" s="162">
        <f t="shared" ref="C796:AP796" si="473">IF(AND(C$2&gt;equip3_reserve_freq*$A783,C$2&lt;=equip3_reserve_freq*$A784),$B784/(equip3_reserve_freq),0)</f>
        <v>0</v>
      </c>
      <c r="D796" s="162">
        <f t="shared" si="473"/>
        <v>0</v>
      </c>
      <c r="E796" s="162">
        <f t="shared" si="473"/>
        <v>0</v>
      </c>
      <c r="F796" s="162">
        <f t="shared" si="473"/>
        <v>0</v>
      </c>
      <c r="G796" s="162">
        <f t="shared" si="473"/>
        <v>0</v>
      </c>
      <c r="H796" s="162">
        <f t="shared" si="473"/>
        <v>0</v>
      </c>
      <c r="I796" s="162">
        <f t="shared" si="473"/>
        <v>0</v>
      </c>
      <c r="J796" s="162">
        <f t="shared" si="473"/>
        <v>0</v>
      </c>
      <c r="K796" s="162">
        <f t="shared" si="473"/>
        <v>0</v>
      </c>
      <c r="L796" s="162">
        <f t="shared" si="473"/>
        <v>0</v>
      </c>
      <c r="M796" s="162">
        <f t="shared" si="473"/>
        <v>0</v>
      </c>
      <c r="N796" s="162">
        <f t="shared" si="473"/>
        <v>0</v>
      </c>
      <c r="O796" s="162">
        <f t="shared" si="473"/>
        <v>0</v>
      </c>
      <c r="P796" s="162">
        <f t="shared" si="473"/>
        <v>0</v>
      </c>
      <c r="Q796" s="162">
        <f t="shared" si="473"/>
        <v>0</v>
      </c>
      <c r="R796" s="162">
        <f t="shared" si="473"/>
        <v>0</v>
      </c>
      <c r="S796" s="162">
        <f t="shared" si="473"/>
        <v>0</v>
      </c>
      <c r="T796" s="162">
        <f t="shared" si="473"/>
        <v>0</v>
      </c>
      <c r="U796" s="162">
        <f t="shared" si="473"/>
        <v>0</v>
      </c>
      <c r="V796" s="162">
        <f t="shared" si="473"/>
        <v>0</v>
      </c>
      <c r="W796" s="162">
        <f t="shared" si="473"/>
        <v>0</v>
      </c>
      <c r="X796" s="162">
        <f t="shared" si="473"/>
        <v>0</v>
      </c>
      <c r="Y796" s="162">
        <f t="shared" si="473"/>
        <v>0</v>
      </c>
      <c r="Z796" s="162">
        <f t="shared" si="473"/>
        <v>0</v>
      </c>
      <c r="AA796" s="162">
        <f t="shared" si="473"/>
        <v>0</v>
      </c>
      <c r="AB796" s="162">
        <f t="shared" si="473"/>
        <v>0</v>
      </c>
      <c r="AC796" s="162">
        <f t="shared" si="473"/>
        <v>0</v>
      </c>
      <c r="AD796" s="162">
        <f t="shared" si="473"/>
        <v>0</v>
      </c>
      <c r="AE796" s="162">
        <f t="shared" si="473"/>
        <v>0</v>
      </c>
      <c r="AF796" s="162">
        <f t="shared" si="473"/>
        <v>0</v>
      </c>
      <c r="AG796" s="162">
        <f t="shared" si="473"/>
        <v>0</v>
      </c>
      <c r="AH796" s="162">
        <f t="shared" si="473"/>
        <v>0</v>
      </c>
      <c r="AI796" s="162">
        <f t="shared" si="473"/>
        <v>0</v>
      </c>
      <c r="AJ796" s="162">
        <f t="shared" si="473"/>
        <v>0</v>
      </c>
      <c r="AK796" s="162">
        <f t="shared" si="473"/>
        <v>0</v>
      </c>
      <c r="AL796" s="162">
        <f t="shared" si="473"/>
        <v>0</v>
      </c>
      <c r="AM796" s="162">
        <f t="shared" si="473"/>
        <v>0</v>
      </c>
      <c r="AN796" s="162">
        <f t="shared" si="473"/>
        <v>0</v>
      </c>
      <c r="AO796" s="162">
        <f t="shared" si="473"/>
        <v>0</v>
      </c>
      <c r="AP796" s="162">
        <f t="shared" si="473"/>
        <v>0</v>
      </c>
    </row>
    <row r="797" spans="1:42" x14ac:dyDescent="0.2">
      <c r="A797" s="26" t="s">
        <v>12</v>
      </c>
      <c r="B797" s="15"/>
      <c r="C797" s="161">
        <f>SUM(C787:C796)</f>
        <v>0</v>
      </c>
      <c r="D797" s="161">
        <f t="shared" ref="D797:AP797" si="474">SUM(D787:D796)</f>
        <v>0</v>
      </c>
      <c r="E797" s="161">
        <f t="shared" si="474"/>
        <v>0</v>
      </c>
      <c r="F797" s="161">
        <f t="shared" si="474"/>
        <v>0</v>
      </c>
      <c r="G797" s="161">
        <f t="shared" si="474"/>
        <v>0</v>
      </c>
      <c r="H797" s="161">
        <f t="shared" si="474"/>
        <v>0</v>
      </c>
      <c r="I797" s="161">
        <f t="shared" si="474"/>
        <v>0</v>
      </c>
      <c r="J797" s="161">
        <f t="shared" si="474"/>
        <v>0</v>
      </c>
      <c r="K797" s="161">
        <f t="shared" si="474"/>
        <v>0</v>
      </c>
      <c r="L797" s="161">
        <f t="shared" si="474"/>
        <v>0</v>
      </c>
      <c r="M797" s="161">
        <f t="shared" si="474"/>
        <v>0</v>
      </c>
      <c r="N797" s="161">
        <f t="shared" si="474"/>
        <v>0</v>
      </c>
      <c r="O797" s="161">
        <f t="shared" si="474"/>
        <v>0</v>
      </c>
      <c r="P797" s="161">
        <f t="shared" si="474"/>
        <v>0</v>
      </c>
      <c r="Q797" s="161">
        <f t="shared" si="474"/>
        <v>0</v>
      </c>
      <c r="R797" s="161">
        <f t="shared" si="474"/>
        <v>0</v>
      </c>
      <c r="S797" s="161">
        <f t="shared" si="474"/>
        <v>0</v>
      </c>
      <c r="T797" s="161">
        <f t="shared" si="474"/>
        <v>0</v>
      </c>
      <c r="U797" s="161">
        <f t="shared" si="474"/>
        <v>0</v>
      </c>
      <c r="V797" s="161">
        <f t="shared" si="474"/>
        <v>0</v>
      </c>
      <c r="W797" s="161">
        <f t="shared" si="474"/>
        <v>0</v>
      </c>
      <c r="X797" s="161">
        <f t="shared" si="474"/>
        <v>0</v>
      </c>
      <c r="Y797" s="161">
        <f t="shared" si="474"/>
        <v>0</v>
      </c>
      <c r="Z797" s="161">
        <f t="shared" si="474"/>
        <v>0</v>
      </c>
      <c r="AA797" s="161">
        <f t="shared" si="474"/>
        <v>0</v>
      </c>
      <c r="AB797" s="161">
        <f t="shared" si="474"/>
        <v>0</v>
      </c>
      <c r="AC797" s="161">
        <f t="shared" si="474"/>
        <v>0</v>
      </c>
      <c r="AD797" s="161">
        <f t="shared" si="474"/>
        <v>0</v>
      </c>
      <c r="AE797" s="161">
        <f t="shared" si="474"/>
        <v>0</v>
      </c>
      <c r="AF797" s="161">
        <f t="shared" si="474"/>
        <v>0</v>
      </c>
      <c r="AG797" s="161">
        <f t="shared" si="474"/>
        <v>0</v>
      </c>
      <c r="AH797" s="161">
        <f t="shared" si="474"/>
        <v>0</v>
      </c>
      <c r="AI797" s="161">
        <f t="shared" si="474"/>
        <v>0</v>
      </c>
      <c r="AJ797" s="161">
        <f t="shared" si="474"/>
        <v>0</v>
      </c>
      <c r="AK797" s="161">
        <f t="shared" si="474"/>
        <v>0</v>
      </c>
      <c r="AL797" s="161">
        <f t="shared" si="474"/>
        <v>0</v>
      </c>
      <c r="AM797" s="161">
        <f t="shared" si="474"/>
        <v>0</v>
      </c>
      <c r="AN797" s="161">
        <f t="shared" si="474"/>
        <v>0</v>
      </c>
      <c r="AO797" s="161">
        <f t="shared" si="474"/>
        <v>0</v>
      </c>
      <c r="AP797" s="161">
        <f t="shared" si="474"/>
        <v>0</v>
      </c>
    </row>
    <row r="799" spans="1:42" x14ac:dyDescent="0.2">
      <c r="A799" s="4" t="s">
        <v>287</v>
      </c>
    </row>
    <row r="800" spans="1:42" x14ac:dyDescent="0.2">
      <c r="A800" s="21" t="s">
        <v>288</v>
      </c>
      <c r="B800" s="161">
        <f>B689+B695+B701+B707+B739+B771</f>
        <v>2712520</v>
      </c>
      <c r="C800" s="161">
        <f t="shared" ref="C800:AP800" si="475">C689+C695+C701+C707+C739+C771</f>
        <v>2712520</v>
      </c>
      <c r="D800" s="161">
        <f t="shared" si="475"/>
        <v>2712520</v>
      </c>
      <c r="E800" s="161">
        <f t="shared" si="475"/>
        <v>2712520</v>
      </c>
      <c r="F800" s="161">
        <f t="shared" si="475"/>
        <v>2712520</v>
      </c>
      <c r="G800" s="161">
        <f t="shared" si="475"/>
        <v>2712520</v>
      </c>
      <c r="H800" s="161">
        <f t="shared" si="475"/>
        <v>2712520</v>
      </c>
      <c r="I800" s="161">
        <f t="shared" si="475"/>
        <v>2712520</v>
      </c>
      <c r="J800" s="161">
        <f t="shared" si="475"/>
        <v>2712520</v>
      </c>
      <c r="K800" s="161">
        <f t="shared" si="475"/>
        <v>2712520</v>
      </c>
      <c r="L800" s="161">
        <f t="shared" si="475"/>
        <v>2712520</v>
      </c>
      <c r="M800" s="161">
        <f t="shared" si="475"/>
        <v>2712520</v>
      </c>
      <c r="N800" s="161">
        <f t="shared" si="475"/>
        <v>2712520</v>
      </c>
      <c r="O800" s="161">
        <f t="shared" si="475"/>
        <v>2712520</v>
      </c>
      <c r="P800" s="161">
        <f t="shared" si="475"/>
        <v>2712520</v>
      </c>
      <c r="Q800" s="161">
        <f t="shared" si="475"/>
        <v>2712520</v>
      </c>
      <c r="R800" s="161">
        <f t="shared" si="475"/>
        <v>2712520</v>
      </c>
      <c r="S800" s="161">
        <f t="shared" si="475"/>
        <v>2712520</v>
      </c>
      <c r="T800" s="161">
        <f t="shared" si="475"/>
        <v>0</v>
      </c>
      <c r="U800" s="161">
        <f t="shared" si="475"/>
        <v>0</v>
      </c>
      <c r="V800" s="161">
        <f t="shared" si="475"/>
        <v>0</v>
      </c>
      <c r="W800" s="161">
        <f t="shared" si="475"/>
        <v>0</v>
      </c>
      <c r="X800" s="161">
        <f t="shared" si="475"/>
        <v>0</v>
      </c>
      <c r="Y800" s="161">
        <f t="shared" si="475"/>
        <v>0</v>
      </c>
      <c r="Z800" s="161">
        <f t="shared" si="475"/>
        <v>0</v>
      </c>
      <c r="AA800" s="161">
        <f t="shared" si="475"/>
        <v>0</v>
      </c>
      <c r="AB800" s="161">
        <f t="shared" si="475"/>
        <v>0</v>
      </c>
      <c r="AC800" s="161">
        <f t="shared" si="475"/>
        <v>0</v>
      </c>
      <c r="AD800" s="161">
        <f t="shared" si="475"/>
        <v>0</v>
      </c>
      <c r="AE800" s="161">
        <f t="shared" si="475"/>
        <v>0</v>
      </c>
      <c r="AF800" s="161">
        <f t="shared" si="475"/>
        <v>0</v>
      </c>
      <c r="AG800" s="161">
        <f t="shared" si="475"/>
        <v>0</v>
      </c>
      <c r="AH800" s="161">
        <f t="shared" si="475"/>
        <v>0</v>
      </c>
      <c r="AI800" s="161">
        <f t="shared" si="475"/>
        <v>0</v>
      </c>
      <c r="AJ800" s="161">
        <f t="shared" si="475"/>
        <v>0</v>
      </c>
      <c r="AK800" s="161">
        <f t="shared" si="475"/>
        <v>0</v>
      </c>
      <c r="AL800" s="161">
        <f t="shared" si="475"/>
        <v>0</v>
      </c>
      <c r="AM800" s="161">
        <f t="shared" si="475"/>
        <v>0</v>
      </c>
      <c r="AN800" s="161">
        <f t="shared" si="475"/>
        <v>0</v>
      </c>
      <c r="AO800" s="161">
        <f t="shared" si="475"/>
        <v>0</v>
      </c>
      <c r="AP800" s="161">
        <f t="shared" si="475"/>
        <v>0</v>
      </c>
    </row>
    <row r="801" spans="1:42" x14ac:dyDescent="0.2">
      <c r="A801" s="21" t="s">
        <v>287</v>
      </c>
      <c r="B801" s="161"/>
      <c r="C801" s="161">
        <f t="shared" ref="C801:AP801" si="476">IF(C$2&lt;=analysis_period,B800*reserves_interest/100,0)</f>
        <v>0</v>
      </c>
      <c r="D801" s="161">
        <f t="shared" si="476"/>
        <v>0</v>
      </c>
      <c r="E801" s="161">
        <f t="shared" si="476"/>
        <v>0</v>
      </c>
      <c r="F801" s="161">
        <f t="shared" si="476"/>
        <v>0</v>
      </c>
      <c r="G801" s="161">
        <f t="shared" si="476"/>
        <v>0</v>
      </c>
      <c r="H801" s="161">
        <f t="shared" si="476"/>
        <v>0</v>
      </c>
      <c r="I801" s="161">
        <f t="shared" si="476"/>
        <v>0</v>
      </c>
      <c r="J801" s="161">
        <f t="shared" si="476"/>
        <v>0</v>
      </c>
      <c r="K801" s="161">
        <f t="shared" si="476"/>
        <v>0</v>
      </c>
      <c r="L801" s="161">
        <f t="shared" si="476"/>
        <v>0</v>
      </c>
      <c r="M801" s="161">
        <f t="shared" si="476"/>
        <v>0</v>
      </c>
      <c r="N801" s="161">
        <f t="shared" si="476"/>
        <v>0</v>
      </c>
      <c r="O801" s="161">
        <f t="shared" si="476"/>
        <v>0</v>
      </c>
      <c r="P801" s="161">
        <f t="shared" si="476"/>
        <v>0</v>
      </c>
      <c r="Q801" s="161">
        <f t="shared" si="476"/>
        <v>0</v>
      </c>
      <c r="R801" s="161">
        <f t="shared" si="476"/>
        <v>0</v>
      </c>
      <c r="S801" s="161">
        <f t="shared" si="476"/>
        <v>0</v>
      </c>
      <c r="T801" s="161">
        <f t="shared" si="476"/>
        <v>0</v>
      </c>
      <c r="U801" s="161">
        <f t="shared" si="476"/>
        <v>0</v>
      </c>
      <c r="V801" s="161">
        <f t="shared" si="476"/>
        <v>0</v>
      </c>
      <c r="W801" s="161">
        <f t="shared" si="476"/>
        <v>0</v>
      </c>
      <c r="X801" s="161">
        <f t="shared" si="476"/>
        <v>0</v>
      </c>
      <c r="Y801" s="161">
        <f t="shared" si="476"/>
        <v>0</v>
      </c>
      <c r="Z801" s="161">
        <f t="shared" si="476"/>
        <v>0</v>
      </c>
      <c r="AA801" s="161">
        <f t="shared" si="476"/>
        <v>0</v>
      </c>
      <c r="AB801" s="161">
        <f t="shared" si="476"/>
        <v>0</v>
      </c>
      <c r="AC801" s="161">
        <f t="shared" si="476"/>
        <v>0</v>
      </c>
      <c r="AD801" s="161">
        <f t="shared" si="476"/>
        <v>0</v>
      </c>
      <c r="AE801" s="161">
        <f t="shared" si="476"/>
        <v>0</v>
      </c>
      <c r="AF801" s="161">
        <f t="shared" si="476"/>
        <v>0</v>
      </c>
      <c r="AG801" s="161">
        <f t="shared" si="476"/>
        <v>0</v>
      </c>
      <c r="AH801" s="161">
        <f t="shared" si="476"/>
        <v>0</v>
      </c>
      <c r="AI801" s="161">
        <f t="shared" si="476"/>
        <v>0</v>
      </c>
      <c r="AJ801" s="161">
        <f t="shared" si="476"/>
        <v>0</v>
      </c>
      <c r="AK801" s="161">
        <f t="shared" si="476"/>
        <v>0</v>
      </c>
      <c r="AL801" s="161">
        <f t="shared" si="476"/>
        <v>0</v>
      </c>
      <c r="AM801" s="161">
        <f t="shared" si="476"/>
        <v>0</v>
      </c>
      <c r="AN801" s="161">
        <f t="shared" si="476"/>
        <v>0</v>
      </c>
      <c r="AO801" s="161">
        <f t="shared" si="476"/>
        <v>0</v>
      </c>
      <c r="AP801" s="161">
        <f t="shared" si="476"/>
        <v>0</v>
      </c>
    </row>
  </sheetData>
  <mergeCells count="4">
    <mergeCell ref="G316:J316"/>
    <mergeCell ref="K316:L316"/>
    <mergeCell ref="G452:J452"/>
    <mergeCell ref="K452:L452"/>
  </mergeCells>
  <pageMargins left="0.5" right="0.5" top="0.5" bottom="0.75" header="0.3" footer="0.3"/>
  <pageSetup scale="75" pageOrder="overThenDown"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45"/>
  <sheetViews>
    <sheetView zoomScale="90" zoomScaleNormal="90" workbookViewId="0"/>
  </sheetViews>
  <sheetFormatPr defaultRowHeight="15" x14ac:dyDescent="0.25"/>
  <cols>
    <col min="2" max="7" width="15.42578125" customWidth="1"/>
  </cols>
  <sheetData>
    <row r="1" spans="1:7" s="1" customFormat="1" ht="21" thickBot="1" x14ac:dyDescent="0.4">
      <c r="A1" s="229" t="s">
        <v>219</v>
      </c>
      <c r="B1" s="230"/>
      <c r="C1" s="231"/>
      <c r="D1" s="230"/>
      <c r="E1" s="254"/>
      <c r="F1" s="254"/>
      <c r="G1" s="255"/>
    </row>
    <row r="2" spans="1:7" s="1" customFormat="1" ht="12.75" x14ac:dyDescent="0.2">
      <c r="A2" s="2" t="s">
        <v>78</v>
      </c>
      <c r="B2" s="3" t="s">
        <v>44</v>
      </c>
      <c r="C2" s="3" t="s">
        <v>45</v>
      </c>
      <c r="D2" s="3" t="s">
        <v>46</v>
      </c>
      <c r="E2" s="3" t="s">
        <v>47</v>
      </c>
      <c r="F2" s="3" t="s">
        <v>48</v>
      </c>
      <c r="G2" s="256" t="s">
        <v>49</v>
      </c>
    </row>
    <row r="3" spans="1:7" s="1" customFormat="1" ht="12.75" x14ac:dyDescent="0.2">
      <c r="A3" s="95">
        <v>1</v>
      </c>
      <c r="B3" s="165">
        <v>20</v>
      </c>
      <c r="C3" s="171">
        <v>5</v>
      </c>
      <c r="D3" s="165">
        <v>10</v>
      </c>
      <c r="E3" s="165">
        <v>3.33</v>
      </c>
      <c r="F3" s="165">
        <v>2.5</v>
      </c>
      <c r="G3" s="165">
        <f>2.56410256410256*0.5</f>
        <v>1.2820512820512799</v>
      </c>
    </row>
    <row r="4" spans="1:7" s="1" customFormat="1" ht="12.75" x14ac:dyDescent="0.2">
      <c r="A4" s="96">
        <v>2</v>
      </c>
      <c r="B4" s="165">
        <v>32</v>
      </c>
      <c r="C4" s="172">
        <v>9.5</v>
      </c>
      <c r="D4" s="167">
        <v>20</v>
      </c>
      <c r="E4" s="167">
        <v>6.67</v>
      </c>
      <c r="F4" s="167">
        <v>5</v>
      </c>
      <c r="G4" s="167">
        <v>2.5641025641025599</v>
      </c>
    </row>
    <row r="5" spans="1:7" s="1" customFormat="1" ht="12.75" x14ac:dyDescent="0.2">
      <c r="A5" s="96">
        <v>3</v>
      </c>
      <c r="B5" s="165">
        <v>19.2</v>
      </c>
      <c r="C5" s="167">
        <v>8.5500000000000007</v>
      </c>
      <c r="D5" s="167">
        <v>20</v>
      </c>
      <c r="E5" s="167">
        <v>6.67</v>
      </c>
      <c r="F5" s="167">
        <v>5</v>
      </c>
      <c r="G5" s="167">
        <v>2.5641025641025599</v>
      </c>
    </row>
    <row r="6" spans="1:7" s="1" customFormat="1" ht="12.75" x14ac:dyDescent="0.2">
      <c r="A6" s="96">
        <v>4</v>
      </c>
      <c r="B6" s="165">
        <v>11.52</v>
      </c>
      <c r="C6" s="167">
        <v>7.7</v>
      </c>
      <c r="D6" s="167">
        <v>20</v>
      </c>
      <c r="E6" s="167">
        <v>6.67</v>
      </c>
      <c r="F6" s="167">
        <v>5</v>
      </c>
      <c r="G6" s="167">
        <v>2.5641025641025599</v>
      </c>
    </row>
    <row r="7" spans="1:7" s="1" customFormat="1" ht="12.75" x14ac:dyDescent="0.2">
      <c r="A7" s="96">
        <v>5</v>
      </c>
      <c r="B7" s="165">
        <v>11.52</v>
      </c>
      <c r="C7" s="167">
        <v>6.93</v>
      </c>
      <c r="D7" s="167">
        <v>20</v>
      </c>
      <c r="E7" s="167">
        <v>6.67</v>
      </c>
      <c r="F7" s="167">
        <v>5</v>
      </c>
      <c r="G7" s="167">
        <v>2.5641025641025599</v>
      </c>
    </row>
    <row r="8" spans="1:7" s="1" customFormat="1" ht="12.75" x14ac:dyDescent="0.2">
      <c r="A8" s="96">
        <v>6</v>
      </c>
      <c r="B8" s="165">
        <v>5.76</v>
      </c>
      <c r="C8" s="167">
        <v>6.23</v>
      </c>
      <c r="D8" s="167">
        <v>10</v>
      </c>
      <c r="E8" s="167">
        <v>6.67</v>
      </c>
      <c r="F8" s="167">
        <v>5</v>
      </c>
      <c r="G8" s="167">
        <v>2.5641025641025599</v>
      </c>
    </row>
    <row r="9" spans="1:7" s="1" customFormat="1" ht="12.75" x14ac:dyDescent="0.2">
      <c r="A9" s="96">
        <v>7</v>
      </c>
      <c r="B9" s="166">
        <v>0</v>
      </c>
      <c r="C9" s="167">
        <v>5.9</v>
      </c>
      <c r="D9" s="167">
        <v>0</v>
      </c>
      <c r="E9" s="167">
        <v>6.67</v>
      </c>
      <c r="F9" s="167">
        <v>5</v>
      </c>
      <c r="G9" s="167">
        <v>2.5641025641025599</v>
      </c>
    </row>
    <row r="10" spans="1:7" s="1" customFormat="1" ht="12.75" x14ac:dyDescent="0.2">
      <c r="A10" s="96">
        <v>8</v>
      </c>
      <c r="B10" s="167">
        <v>0</v>
      </c>
      <c r="C10" s="167">
        <v>5.9</v>
      </c>
      <c r="D10" s="167">
        <v>0</v>
      </c>
      <c r="E10" s="167">
        <v>6.67</v>
      </c>
      <c r="F10" s="167">
        <v>5</v>
      </c>
      <c r="G10" s="167">
        <v>2.5641025641025599</v>
      </c>
    </row>
    <row r="11" spans="1:7" s="1" customFormat="1" ht="12.75" x14ac:dyDescent="0.2">
      <c r="A11" s="96">
        <v>9</v>
      </c>
      <c r="B11" s="167">
        <v>0</v>
      </c>
      <c r="C11" s="167">
        <v>5.91</v>
      </c>
      <c r="D11" s="167">
        <v>0</v>
      </c>
      <c r="E11" s="167">
        <v>6.67</v>
      </c>
      <c r="F11" s="167">
        <v>5</v>
      </c>
      <c r="G11" s="167">
        <v>2.5641025641025599</v>
      </c>
    </row>
    <row r="12" spans="1:7" s="1" customFormat="1" ht="12.75" x14ac:dyDescent="0.2">
      <c r="A12" s="96">
        <v>10</v>
      </c>
      <c r="B12" s="167">
        <v>0</v>
      </c>
      <c r="C12" s="167">
        <v>5.9</v>
      </c>
      <c r="D12" s="167">
        <v>0</v>
      </c>
      <c r="E12" s="167">
        <v>6.67</v>
      </c>
      <c r="F12" s="167">
        <v>5</v>
      </c>
      <c r="G12" s="167">
        <v>2.5641025641025599</v>
      </c>
    </row>
    <row r="13" spans="1:7" s="1" customFormat="1" ht="12.75" x14ac:dyDescent="0.2">
      <c r="A13" s="96">
        <v>11</v>
      </c>
      <c r="B13" s="167">
        <v>0</v>
      </c>
      <c r="C13" s="167">
        <v>5.91</v>
      </c>
      <c r="D13" s="167">
        <v>0</v>
      </c>
      <c r="E13" s="167">
        <v>6.67</v>
      </c>
      <c r="F13" s="167">
        <v>5</v>
      </c>
      <c r="G13" s="167">
        <v>2.5641025641025599</v>
      </c>
    </row>
    <row r="14" spans="1:7" s="1" customFormat="1" ht="12.75" x14ac:dyDescent="0.2">
      <c r="A14" s="96">
        <v>12</v>
      </c>
      <c r="B14" s="167">
        <v>0</v>
      </c>
      <c r="C14" s="167">
        <v>5.9</v>
      </c>
      <c r="D14" s="167">
        <v>0</v>
      </c>
      <c r="E14" s="167">
        <v>6.66</v>
      </c>
      <c r="F14" s="167">
        <v>5</v>
      </c>
      <c r="G14" s="167">
        <v>2.5641025641025599</v>
      </c>
    </row>
    <row r="15" spans="1:7" s="1" customFormat="1" ht="12.75" x14ac:dyDescent="0.2">
      <c r="A15" s="96">
        <v>13</v>
      </c>
      <c r="B15" s="167">
        <v>0</v>
      </c>
      <c r="C15" s="167">
        <v>5.91</v>
      </c>
      <c r="D15" s="167">
        <v>0</v>
      </c>
      <c r="E15" s="167">
        <v>6.67</v>
      </c>
      <c r="F15" s="167">
        <v>5</v>
      </c>
      <c r="G15" s="167">
        <v>2.5641025641025599</v>
      </c>
    </row>
    <row r="16" spans="1:7" s="1" customFormat="1" ht="12.75" x14ac:dyDescent="0.2">
      <c r="A16" s="96">
        <v>14</v>
      </c>
      <c r="B16" s="167">
        <v>0</v>
      </c>
      <c r="C16" s="167">
        <v>5.9</v>
      </c>
      <c r="D16" s="167">
        <v>0</v>
      </c>
      <c r="E16" s="167">
        <v>6.66</v>
      </c>
      <c r="F16" s="167">
        <v>5</v>
      </c>
      <c r="G16" s="167">
        <v>2.5641025641025599</v>
      </c>
    </row>
    <row r="17" spans="1:7" s="1" customFormat="1" ht="12.75" x14ac:dyDescent="0.2">
      <c r="A17" s="96">
        <v>15</v>
      </c>
      <c r="B17" s="167">
        <v>0</v>
      </c>
      <c r="C17" s="167">
        <v>5.9</v>
      </c>
      <c r="D17" s="167">
        <v>0</v>
      </c>
      <c r="E17" s="167">
        <v>6.67</v>
      </c>
      <c r="F17" s="167">
        <v>5</v>
      </c>
      <c r="G17" s="167">
        <v>2.5641025641025599</v>
      </c>
    </row>
    <row r="18" spans="1:7" s="1" customFormat="1" ht="12.75" x14ac:dyDescent="0.2">
      <c r="A18" s="96">
        <v>16</v>
      </c>
      <c r="B18" s="167">
        <v>0</v>
      </c>
      <c r="C18" s="167">
        <v>2.95</v>
      </c>
      <c r="D18" s="167">
        <v>0</v>
      </c>
      <c r="E18" s="167">
        <v>3.33</v>
      </c>
      <c r="F18" s="167">
        <v>5</v>
      </c>
      <c r="G18" s="167">
        <v>2.5641025641025599</v>
      </c>
    </row>
    <row r="19" spans="1:7" s="1" customFormat="1" ht="12.75" x14ac:dyDescent="0.2">
      <c r="A19" s="96">
        <v>17</v>
      </c>
      <c r="B19" s="167">
        <v>0</v>
      </c>
      <c r="C19" s="167">
        <v>0</v>
      </c>
      <c r="D19" s="167">
        <v>0</v>
      </c>
      <c r="E19" s="167">
        <v>0</v>
      </c>
      <c r="F19" s="167">
        <v>5</v>
      </c>
      <c r="G19" s="167">
        <v>2.5641025641025599</v>
      </c>
    </row>
    <row r="20" spans="1:7" s="1" customFormat="1" ht="12.75" x14ac:dyDescent="0.2">
      <c r="A20" s="96">
        <v>18</v>
      </c>
      <c r="B20" s="167">
        <v>0</v>
      </c>
      <c r="C20" s="167">
        <v>0</v>
      </c>
      <c r="D20" s="167">
        <v>0</v>
      </c>
      <c r="E20" s="167">
        <v>0</v>
      </c>
      <c r="F20" s="167">
        <v>5</v>
      </c>
      <c r="G20" s="167">
        <v>2.5641025641025599</v>
      </c>
    </row>
    <row r="21" spans="1:7" s="1" customFormat="1" ht="12.75" x14ac:dyDescent="0.2">
      <c r="A21" s="96">
        <v>19</v>
      </c>
      <c r="B21" s="167">
        <v>0</v>
      </c>
      <c r="C21" s="167">
        <v>0</v>
      </c>
      <c r="D21" s="167">
        <v>0</v>
      </c>
      <c r="E21" s="167">
        <v>0</v>
      </c>
      <c r="F21" s="167">
        <v>5</v>
      </c>
      <c r="G21" s="167">
        <v>2.5641025641025599</v>
      </c>
    </row>
    <row r="22" spans="1:7" s="1" customFormat="1" ht="12.75" x14ac:dyDescent="0.2">
      <c r="A22" s="96">
        <v>20</v>
      </c>
      <c r="B22" s="167">
        <v>0</v>
      </c>
      <c r="C22" s="167">
        <v>0</v>
      </c>
      <c r="D22" s="167">
        <v>0</v>
      </c>
      <c r="E22" s="167">
        <v>0</v>
      </c>
      <c r="F22" s="167">
        <v>5</v>
      </c>
      <c r="G22" s="167">
        <v>2.5641025641025599</v>
      </c>
    </row>
    <row r="23" spans="1:7" s="1" customFormat="1" ht="12.75" x14ac:dyDescent="0.2">
      <c r="A23" s="96">
        <v>21</v>
      </c>
      <c r="B23" s="167">
        <v>0</v>
      </c>
      <c r="C23" s="167">
        <v>0</v>
      </c>
      <c r="D23" s="167">
        <v>0</v>
      </c>
      <c r="E23" s="167">
        <v>0</v>
      </c>
      <c r="F23" s="167">
        <v>2.5</v>
      </c>
      <c r="G23" s="167">
        <v>2.5641025641025599</v>
      </c>
    </row>
    <row r="24" spans="1:7" s="1" customFormat="1" ht="12.75" customHeight="1" x14ac:dyDescent="0.2">
      <c r="A24" s="96">
        <v>22</v>
      </c>
      <c r="B24" s="167">
        <v>0</v>
      </c>
      <c r="C24" s="167">
        <v>0</v>
      </c>
      <c r="D24" s="167">
        <v>0</v>
      </c>
      <c r="E24" s="167">
        <v>0</v>
      </c>
      <c r="F24" s="167">
        <v>0</v>
      </c>
      <c r="G24" s="167">
        <v>2.5641025641025599</v>
      </c>
    </row>
    <row r="25" spans="1:7" s="1" customFormat="1" ht="12.75" customHeight="1" x14ac:dyDescent="0.2">
      <c r="A25" s="96">
        <v>23</v>
      </c>
      <c r="B25" s="167">
        <v>0</v>
      </c>
      <c r="C25" s="167">
        <v>0</v>
      </c>
      <c r="D25" s="167">
        <v>0</v>
      </c>
      <c r="E25" s="167">
        <v>0</v>
      </c>
      <c r="F25" s="167">
        <v>0</v>
      </c>
      <c r="G25" s="167">
        <v>2.5641025641025599</v>
      </c>
    </row>
    <row r="26" spans="1:7" s="1" customFormat="1" ht="12.75" customHeight="1" x14ac:dyDescent="0.2">
      <c r="A26" s="96">
        <v>24</v>
      </c>
      <c r="B26" s="167">
        <v>0</v>
      </c>
      <c r="C26" s="167">
        <v>0</v>
      </c>
      <c r="D26" s="167">
        <v>0</v>
      </c>
      <c r="E26" s="167">
        <v>0</v>
      </c>
      <c r="F26" s="167">
        <v>0</v>
      </c>
      <c r="G26" s="167">
        <v>2.5641025641025599</v>
      </c>
    </row>
    <row r="27" spans="1:7" s="1" customFormat="1" ht="12.75" customHeight="1" x14ac:dyDescent="0.2">
      <c r="A27" s="96">
        <v>25</v>
      </c>
      <c r="B27" s="167">
        <v>0</v>
      </c>
      <c r="C27" s="167">
        <v>0</v>
      </c>
      <c r="D27" s="167">
        <v>0</v>
      </c>
      <c r="E27" s="167">
        <v>0</v>
      </c>
      <c r="F27" s="167">
        <v>0</v>
      </c>
      <c r="G27" s="167">
        <v>2.5641025641025599</v>
      </c>
    </row>
    <row r="28" spans="1:7" s="1" customFormat="1" ht="12.75" customHeight="1" x14ac:dyDescent="0.2">
      <c r="A28" s="96">
        <v>26</v>
      </c>
      <c r="B28" s="167">
        <v>0</v>
      </c>
      <c r="C28" s="167">
        <v>0</v>
      </c>
      <c r="D28" s="167">
        <v>0</v>
      </c>
      <c r="E28" s="167">
        <v>0</v>
      </c>
      <c r="F28" s="167">
        <v>0</v>
      </c>
      <c r="G28" s="167">
        <v>2.5641025641025599</v>
      </c>
    </row>
    <row r="29" spans="1:7" s="1" customFormat="1" ht="12.75" customHeight="1" x14ac:dyDescent="0.2">
      <c r="A29" s="96">
        <v>27</v>
      </c>
      <c r="B29" s="167">
        <v>0</v>
      </c>
      <c r="C29" s="167">
        <v>0</v>
      </c>
      <c r="D29" s="167">
        <v>0</v>
      </c>
      <c r="E29" s="167">
        <v>0</v>
      </c>
      <c r="F29" s="167">
        <v>0</v>
      </c>
      <c r="G29" s="167">
        <v>2.5641025641025599</v>
      </c>
    </row>
    <row r="30" spans="1:7" ht="12.75" customHeight="1" x14ac:dyDescent="0.25">
      <c r="A30" s="96">
        <v>28</v>
      </c>
      <c r="B30" s="167">
        <v>0</v>
      </c>
      <c r="C30" s="167">
        <v>0</v>
      </c>
      <c r="D30" s="167">
        <v>0</v>
      </c>
      <c r="E30" s="167">
        <v>0</v>
      </c>
      <c r="F30" s="167">
        <v>0</v>
      </c>
      <c r="G30" s="167">
        <v>2.5641025641025599</v>
      </c>
    </row>
    <row r="31" spans="1:7" ht="12.75" customHeight="1" x14ac:dyDescent="0.25">
      <c r="A31" s="96">
        <v>29</v>
      </c>
      <c r="B31" s="167">
        <v>0</v>
      </c>
      <c r="C31" s="167">
        <v>0</v>
      </c>
      <c r="D31" s="167">
        <v>0</v>
      </c>
      <c r="E31" s="167">
        <v>0</v>
      </c>
      <c r="F31" s="167">
        <v>0</v>
      </c>
      <c r="G31" s="167">
        <v>2.5641025641025599</v>
      </c>
    </row>
    <row r="32" spans="1:7" ht="12.75" customHeight="1" x14ac:dyDescent="0.25">
      <c r="A32" s="96">
        <v>30</v>
      </c>
      <c r="B32" s="167">
        <v>0</v>
      </c>
      <c r="C32" s="167">
        <v>0</v>
      </c>
      <c r="D32" s="167">
        <v>0</v>
      </c>
      <c r="E32" s="167">
        <v>0</v>
      </c>
      <c r="F32" s="167">
        <v>0</v>
      </c>
      <c r="G32" s="167">
        <v>2.5641025641025599</v>
      </c>
    </row>
    <row r="33" spans="1:7" ht="12.75" customHeight="1" x14ac:dyDescent="0.25">
      <c r="A33" s="96">
        <v>31</v>
      </c>
      <c r="B33" s="167">
        <v>0</v>
      </c>
      <c r="C33" s="167">
        <v>0</v>
      </c>
      <c r="D33" s="167">
        <v>0</v>
      </c>
      <c r="E33" s="167">
        <v>0</v>
      </c>
      <c r="F33" s="167">
        <v>0</v>
      </c>
      <c r="G33" s="167">
        <v>2.5641025641025599</v>
      </c>
    </row>
    <row r="34" spans="1:7" ht="12.75" customHeight="1" x14ac:dyDescent="0.25">
      <c r="A34" s="96">
        <v>32</v>
      </c>
      <c r="B34" s="167">
        <v>0</v>
      </c>
      <c r="C34" s="167">
        <v>0</v>
      </c>
      <c r="D34" s="167">
        <v>0</v>
      </c>
      <c r="E34" s="167">
        <v>0</v>
      </c>
      <c r="F34" s="167">
        <v>0</v>
      </c>
      <c r="G34" s="167">
        <v>2.5641025641025599</v>
      </c>
    </row>
    <row r="35" spans="1:7" ht="12.75" customHeight="1" x14ac:dyDescent="0.25">
      <c r="A35" s="96">
        <v>33</v>
      </c>
      <c r="B35" s="167">
        <v>0</v>
      </c>
      <c r="C35" s="167">
        <v>0</v>
      </c>
      <c r="D35" s="167">
        <v>0</v>
      </c>
      <c r="E35" s="167">
        <v>0</v>
      </c>
      <c r="F35" s="167">
        <v>0</v>
      </c>
      <c r="G35" s="167">
        <v>2.5641025641025599</v>
      </c>
    </row>
    <row r="36" spans="1:7" ht="12.75" customHeight="1" x14ac:dyDescent="0.25">
      <c r="A36" s="96">
        <v>34</v>
      </c>
      <c r="B36" s="167">
        <v>0</v>
      </c>
      <c r="C36" s="167">
        <v>0</v>
      </c>
      <c r="D36" s="167">
        <v>0</v>
      </c>
      <c r="E36" s="167">
        <v>0</v>
      </c>
      <c r="F36" s="167">
        <v>0</v>
      </c>
      <c r="G36" s="167">
        <v>2.5641025641025599</v>
      </c>
    </row>
    <row r="37" spans="1:7" ht="12.75" customHeight="1" x14ac:dyDescent="0.25">
      <c r="A37" s="96">
        <v>35</v>
      </c>
      <c r="B37" s="167">
        <v>0</v>
      </c>
      <c r="C37" s="167">
        <v>0</v>
      </c>
      <c r="D37" s="167">
        <v>0</v>
      </c>
      <c r="E37" s="167">
        <v>0</v>
      </c>
      <c r="F37" s="167">
        <v>0</v>
      </c>
      <c r="G37" s="167">
        <v>2.5641025641025599</v>
      </c>
    </row>
    <row r="38" spans="1:7" ht="12.75" customHeight="1" x14ac:dyDescent="0.25">
      <c r="A38" s="96">
        <v>36</v>
      </c>
      <c r="B38" s="167">
        <v>0</v>
      </c>
      <c r="C38" s="167">
        <v>0</v>
      </c>
      <c r="D38" s="167">
        <v>0</v>
      </c>
      <c r="E38" s="167">
        <v>0</v>
      </c>
      <c r="F38" s="167">
        <v>0</v>
      </c>
      <c r="G38" s="167">
        <v>2.5641025641025599</v>
      </c>
    </row>
    <row r="39" spans="1:7" ht="12.75" customHeight="1" x14ac:dyDescent="0.25">
      <c r="A39" s="96">
        <v>37</v>
      </c>
      <c r="B39" s="167">
        <v>0</v>
      </c>
      <c r="C39" s="167">
        <v>0</v>
      </c>
      <c r="D39" s="167">
        <v>0</v>
      </c>
      <c r="E39" s="167">
        <v>0</v>
      </c>
      <c r="F39" s="167">
        <v>0</v>
      </c>
      <c r="G39" s="167">
        <v>2.5641025641025599</v>
      </c>
    </row>
    <row r="40" spans="1:7" ht="12.75" customHeight="1" x14ac:dyDescent="0.25">
      <c r="A40" s="96">
        <v>38</v>
      </c>
      <c r="B40" s="167">
        <v>0</v>
      </c>
      <c r="C40" s="167">
        <v>0</v>
      </c>
      <c r="D40" s="167">
        <v>0</v>
      </c>
      <c r="E40" s="167">
        <v>0</v>
      </c>
      <c r="F40" s="167">
        <v>0</v>
      </c>
      <c r="G40" s="167">
        <v>2.5641025641025599</v>
      </c>
    </row>
    <row r="41" spans="1:7" ht="12.75" customHeight="1" x14ac:dyDescent="0.25">
      <c r="A41" s="96">
        <v>39</v>
      </c>
      <c r="B41" s="167">
        <v>0</v>
      </c>
      <c r="C41" s="167">
        <v>0</v>
      </c>
      <c r="D41" s="167">
        <v>0</v>
      </c>
      <c r="E41" s="167">
        <v>0</v>
      </c>
      <c r="F41" s="167">
        <v>0</v>
      </c>
      <c r="G41" s="167">
        <v>2.5641025641025599</v>
      </c>
    </row>
    <row r="42" spans="1:7" ht="12.75" customHeight="1" x14ac:dyDescent="0.25">
      <c r="A42" s="97">
        <v>40</v>
      </c>
      <c r="B42" s="168">
        <v>0</v>
      </c>
      <c r="C42" s="168">
        <v>0</v>
      </c>
      <c r="D42" s="168">
        <v>0</v>
      </c>
      <c r="E42" s="168">
        <v>0</v>
      </c>
      <c r="F42" s="168">
        <v>0</v>
      </c>
      <c r="G42" s="168">
        <f>2.56410256410256*0.5</f>
        <v>1.2820512820512799</v>
      </c>
    </row>
    <row r="43" spans="1:7" x14ac:dyDescent="0.25">
      <c r="A43" s="94" t="s">
        <v>188</v>
      </c>
      <c r="B43" s="94"/>
      <c r="C43" s="94"/>
      <c r="D43" s="94"/>
      <c r="E43" s="94"/>
      <c r="F43" s="94"/>
      <c r="G43" s="94"/>
    </row>
    <row r="44" spans="1:7" x14ac:dyDescent="0.25">
      <c r="A44" s="94" t="s">
        <v>95</v>
      </c>
      <c r="B44" s="94"/>
      <c r="C44" s="94"/>
      <c r="D44" s="94"/>
      <c r="E44" s="94"/>
      <c r="F44" s="94"/>
      <c r="G44" s="94"/>
    </row>
    <row r="45" spans="1:7" x14ac:dyDescent="0.25">
      <c r="A45" s="282" t="s">
        <v>310</v>
      </c>
    </row>
  </sheetData>
  <pageMargins left="0.5" right="0.5" top="0.5" bottom="0.75" header="0.3" footer="0.3"/>
  <pageSetup scale="93"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331</vt:i4>
      </vt:variant>
    </vt:vector>
  </HeadingPairs>
  <TitlesOfParts>
    <vt:vector size="334" baseType="lpstr">
      <vt:lpstr>Inputs</vt:lpstr>
      <vt:lpstr>Cash Flow</vt:lpstr>
      <vt:lpstr>Depreciation Schedules</vt:lpstr>
      <vt:lpstr>analysis_period</vt:lpstr>
      <vt:lpstr>AnnualCSCostRecurringCapacity</vt:lpstr>
      <vt:lpstr>AnnualCSCostRecurringFixed</vt:lpstr>
      <vt:lpstr>AnnualCSCostRecurringGeneration</vt:lpstr>
      <vt:lpstr>AnnualLandLease</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AnnualSubscriber1BillCreditRate</vt:lpstr>
      <vt:lpstr>AnnualSubscriber1PaymentAnnual</vt:lpstr>
      <vt:lpstr>AnnualSubscriber1PaymentGeneration</vt:lpstr>
      <vt:lpstr>AnnualSubscriber1Share</vt:lpstr>
      <vt:lpstr>AnnualSubscriber2BillCreditRate</vt:lpstr>
      <vt:lpstr>AnnualSubscriber2PaymentAnnual</vt:lpstr>
      <vt:lpstr>AnnualSubscriber2PaymentGeneration</vt:lpstr>
      <vt:lpstr>AnnualSubscriber2Share</vt:lpstr>
      <vt:lpstr>AnnualSubscriber3BillCreditRate</vt:lpstr>
      <vt:lpstr>AnnualSubscriber3PaymentAnnual</vt:lpstr>
      <vt:lpstr>AnnualSubscriber3PaymentGeneration</vt:lpstr>
      <vt:lpstr>AnnualSubscriber3Share</vt:lpstr>
      <vt:lpstr>AnnualSubscriber4BillCreditRate</vt:lpstr>
      <vt:lpstr>AnnualSubscriber4PaymentAnnual</vt:lpstr>
      <vt:lpstr>AnnualSubscriber4PaymentGeneration</vt:lpstr>
      <vt:lpstr>AnnualSubscriber4Share</vt:lpstr>
      <vt:lpstr>AnnualTaxFederal</vt:lpstr>
      <vt:lpstr>AnnualTaxState</vt:lpstr>
      <vt:lpstr>AnnualUnsubscribedPaymentGeneration</vt:lpstr>
      <vt:lpstr>batt_annual_discharge_energy</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cf_annual_cost_lcos</vt:lpstr>
      <vt:lpstr>cf_annual_discharge_lcos</vt:lpstr>
      <vt:lpstr>cf_battery_replacement_cost</vt:lpstr>
      <vt:lpstr>cf_disbursement_debtservice</vt:lpstr>
      <vt:lpstr>cf_energy_net</vt:lpstr>
      <vt:lpstr>cf_energy_purchases</vt:lpstr>
      <vt:lpstr>cf_energy_sales</vt:lpstr>
      <vt:lpstr>cf_energy_without_battery</vt:lpstr>
      <vt:lpstr>cf_fuelcell_replacement_cost</vt:lpstr>
      <vt:lpstr>cf_funding_debtservice</vt:lpstr>
      <vt:lpstr>cf_om_capacity1_expense</vt:lpstr>
      <vt:lpstr>cf_om_capacity2_expense</vt:lpstr>
      <vt:lpstr>cf_om_fixed1_expense</vt:lpstr>
      <vt:lpstr>cf_om_fixed2_expense</vt:lpstr>
      <vt:lpstr>cf_om_fuel_expense</vt:lpstr>
      <vt:lpstr>cf_om_opt_fuel_1_expense</vt:lpstr>
      <vt:lpstr>cf_om_opt_fuel_2_expense</vt:lpstr>
      <vt:lpstr>cf_om_production1_expense</vt:lpstr>
      <vt:lpstr>cf_om_production2_expense</vt:lpstr>
      <vt:lpstr>cf_recapitalization</vt:lpstr>
      <vt:lpstr>cf_reserve_debtservice</vt:lpstr>
      <vt:lpstr>cf_subscriber1_share_fraction</vt:lpstr>
      <vt:lpstr>cf_subscriber2_share_fraction</vt:lpstr>
      <vt:lpstr>cf_subscriber3_share_fraction</vt:lpstr>
      <vt:lpstr>cf_subscriber4_share_fraction</vt:lpstr>
      <vt:lpstr>cf_utility_bill</vt:lpstr>
      <vt:lpstr>const_per_interest_rate1</vt:lpstr>
      <vt:lpstr>const_per_interest_rate2</vt:lpstr>
      <vt:lpstr>const_per_interest_rate3</vt:lpstr>
      <vt:lpstr>const_per_interest_rate4</vt:lpstr>
      <vt:lpstr>const_per_interest_rate5</vt:lpstr>
      <vt:lpstr>const_per_months1</vt:lpstr>
      <vt:lpstr>const_per_months2</vt:lpstr>
      <vt:lpstr>const_per_months3</vt:lpstr>
      <vt:lpstr>const_per_months4</vt:lpstr>
      <vt:lpstr>const_per_months5</vt:lpstr>
      <vt:lpstr>const_per_percent1</vt:lpstr>
      <vt:lpstr>const_per_percent2</vt:lpstr>
      <vt:lpstr>const_per_percent3</vt:lpstr>
      <vt:lpstr>const_per_percent4</vt:lpstr>
      <vt:lpstr>const_per_percent5</vt:lpstr>
      <vt:lpstr>const_per_upfront_rate1</vt:lpstr>
      <vt:lpstr>const_per_upfront_rate2</vt:lpstr>
      <vt:lpstr>const_per_upfront_rate3</vt:lpstr>
      <vt:lpstr>const_per_upfront_rate4</vt:lpstr>
      <vt:lpstr>const_per_upfront_rate5</vt:lpstr>
      <vt:lpstr>construction_financing_cost</vt:lpstr>
      <vt:lpstr>cost_debt_closing</vt:lpstr>
      <vt:lpstr>cost_debt_fee</vt:lpstr>
      <vt:lpstr>cost_other_financing</vt:lpstr>
      <vt:lpstr>CostDebtUpfront</vt:lpstr>
      <vt:lpstr>cs_cost_recurring_capacity</vt:lpstr>
      <vt:lpstr>cs_cost_recurring_capacity_escal</vt:lpstr>
      <vt:lpstr>cs_cost_recurring_fixed</vt:lpstr>
      <vt:lpstr>cs_cost_recurring_fixed_escal</vt:lpstr>
      <vt:lpstr>cs_cost_recurring_generation</vt:lpstr>
      <vt:lpstr>cs_cost_recurring_generation_escal</vt:lpstr>
      <vt:lpstr>cs_cost_upfront</vt:lpstr>
      <vt:lpstr>cs_cost_upfront_per_capacity</vt:lpstr>
      <vt:lpstr>DebtPayment</vt:lpstr>
      <vt:lpstr>DebtPercent</vt:lpstr>
      <vt:lpstr>DebtServiceCoverageRatio</vt:lpstr>
      <vt:lpstr>depr_alloc_custom_percent</vt:lpstr>
      <vt:lpstr>depr_alloc_macrs_15_percent</vt:lpstr>
      <vt:lpstr>depr_alloc_macrs_5_percent</vt:lpstr>
      <vt:lpstr>depr_alloc_sl_15_percent</vt:lpstr>
      <vt:lpstr>depr_alloc_sl_20_percent</vt:lpstr>
      <vt:lpstr>depr_alloc_sl_39_percent</vt:lpstr>
      <vt:lpstr>depr_alloc_sl_5_percent</vt:lpstr>
      <vt:lpstr>depr_bonus_fed</vt:lpstr>
      <vt:lpstr>depr_bonus_fed_custom</vt:lpstr>
      <vt:lpstr>depr_bonus_fed_macrs_15</vt:lpstr>
      <vt:lpstr>depr_bonus_fed_macrs_5</vt:lpstr>
      <vt:lpstr>depr_bonus_fed_sl_15</vt:lpstr>
      <vt:lpstr>depr_bonus_fed_sl_20</vt:lpstr>
      <vt:lpstr>depr_bonus_fed_sl_39</vt:lpstr>
      <vt:lpstr>depr_bonus_fed_sl_5</vt:lpstr>
      <vt:lpstr>depr_bonus_sta</vt:lpstr>
      <vt:lpstr>depr_bonus_sta_custom</vt:lpstr>
      <vt:lpstr>depr_bonus_sta_macrs_15</vt:lpstr>
      <vt:lpstr>depr_bonus_sta_macrs_5</vt:lpstr>
      <vt:lpstr>depr_bonus_sta_sl_15</vt:lpstr>
      <vt:lpstr>depr_bonus_sta_sl_20</vt:lpstr>
      <vt:lpstr>depr_bonus_sta_sl_39</vt:lpstr>
      <vt:lpstr>depr_bonus_sta_sl_5</vt:lpstr>
      <vt:lpstr>depr_custom_schedule</vt:lpstr>
      <vt:lpstr>depr_itc_fed_custom</vt:lpstr>
      <vt:lpstr>depr_itc_fed_macrs_15</vt:lpstr>
      <vt:lpstr>depr_itc_fed_macrs_5</vt:lpstr>
      <vt:lpstr>depr_itc_fed_sl_15</vt:lpstr>
      <vt:lpstr>depr_itc_fed_sl_20</vt:lpstr>
      <vt:lpstr>depr_itc_fed_sl_39</vt:lpstr>
      <vt:lpstr>depr_itc_fed_sl_5</vt:lpstr>
      <vt:lpstr>depr_itc_sta_custom</vt:lpstr>
      <vt:lpstr>depr_itc_sta_macrs_15</vt:lpstr>
      <vt:lpstr>depr_itc_sta_macrs_5</vt:lpstr>
      <vt:lpstr>depr_itc_sta_sl_15</vt:lpstr>
      <vt:lpstr>depr_itc_sta_sl_20</vt:lpstr>
      <vt:lpstr>depr_itc_sta_sl_39</vt:lpstr>
      <vt:lpstr>depr_itc_sta_sl_5</vt:lpstr>
      <vt:lpstr>dscr_limit_debt_fraction</vt:lpstr>
      <vt:lpstr>dscr_maximum_debt_fraction</vt:lpstr>
      <vt:lpstr>dscr_reserve_months</vt:lpstr>
      <vt:lpstr>equip_reserve_depr_fed</vt:lpstr>
      <vt:lpstr>equip_reserve_depr_sta</vt:lpstr>
      <vt:lpstr>equip1_reserve_cost</vt:lpstr>
      <vt:lpstr>equip1_reserve_freq</vt:lpstr>
      <vt:lpstr>equip2_reserve_cost</vt:lpstr>
      <vt:lpstr>equip2_reserve_freq</vt:lpstr>
      <vt:lpstr>equip3_reserve_cost</vt:lpstr>
      <vt:lpstr>equip3_reserve_freq</vt:lpstr>
      <vt:lpstr>federal_tax_rate</vt:lpstr>
      <vt:lpstr>fuelcell_annual_energy_discharged</vt:lpstr>
      <vt:lpstr>FuelCellFuel</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loan_moratorium</vt:lpstr>
      <vt:lpstr>months_receivables_reserve</vt:lpstr>
      <vt:lpstr>months_working_reserve</vt:lpstr>
      <vt:lpstr>MortgageSizeOfDebt</vt:lpstr>
      <vt:lpstr>NominalDiscountRate</vt:lpstr>
      <vt:lpstr>om_capacity</vt:lpstr>
      <vt:lpstr>om_capacity_escal</vt:lpstr>
      <vt:lpstr>om_fixed</vt:lpstr>
      <vt:lpstr>om_fixed_escal</vt:lpstr>
      <vt:lpstr>om_land_lease</vt:lpstr>
      <vt:lpstr>om_land_lease_escal</vt:lpstr>
      <vt:lpstr>om_production</vt:lpstr>
      <vt:lpstr>om_production_escal</vt:lpstr>
      <vt:lpstr>pbi_fed_amount</vt:lpstr>
      <vt:lpstr>pbi_fed_escal</vt:lpstr>
      <vt:lpstr>pbi_fed_for_ds</vt:lpstr>
      <vt:lpstr>pbi_fed_tax_fed</vt:lpstr>
      <vt:lpstr>pbi_fed_tax_sta</vt:lpstr>
      <vt:lpstr>pbi_fed_term</vt:lpstr>
      <vt:lpstr>pbi_oth_amount</vt:lpstr>
      <vt:lpstr>pbi_oth_escal</vt:lpstr>
      <vt:lpstr>pbi_oth_for_ds</vt:lpstr>
      <vt:lpstr>pbi_oth_tax_fed</vt:lpstr>
      <vt:lpstr>pbi_oth_tax_sta</vt:lpstr>
      <vt:lpstr>pbi_oth_term</vt:lpstr>
      <vt:lpstr>pbi_sta_amount</vt:lpstr>
      <vt:lpstr>pbi_sta_escal</vt:lpstr>
      <vt:lpstr>pbi_sta_for_ds</vt:lpstr>
      <vt:lpstr>pbi_sta_tax_fed</vt:lpstr>
      <vt:lpstr>pbi_sta_tax_sta</vt:lpstr>
      <vt:lpstr>pbi_sta_term</vt:lpstr>
      <vt:lpstr>pbi_uti_amount</vt:lpstr>
      <vt:lpstr>pbi_uti_escal</vt:lpstr>
      <vt:lpstr>pbi_uti_for_ds</vt:lpstr>
      <vt:lpstr>pbi_uti_tax_fed</vt:lpstr>
      <vt:lpstr>pbi_uti_tax_sta</vt:lpstr>
      <vt:lpstr>pbi_uti_term</vt:lpstr>
      <vt:lpstr>prop_tax_assessed_decline</vt:lpstr>
      <vt:lpstr>prop_tax_cost_assessed_percent</vt:lpstr>
      <vt:lpstr>property_tax_rate</vt:lpstr>
      <vt:lpstr>PropertyTaxAssessedValue</vt:lpstr>
      <vt:lpstr>ptc_fed_amount</vt:lpstr>
      <vt:lpstr>ptc_fed_escal</vt:lpstr>
      <vt:lpstr>ptc_fed_term</vt:lpstr>
      <vt:lpstr>ptc_sta_amount</vt:lpstr>
      <vt:lpstr>ptc_sta_escal</vt:lpstr>
      <vt:lpstr>ptc_sta_term</vt:lpstr>
      <vt:lpstr>real_discount_rate</vt:lpstr>
      <vt:lpstr>reserves_interest</vt:lpstr>
      <vt:lpstr>sales_tax_rate</vt:lpstr>
      <vt:lpstr>salvage_percentage</vt:lpstr>
      <vt:lpstr>state_tax_rate</vt:lpstr>
      <vt:lpstr>subscriber1_bill_credit_rate</vt:lpstr>
      <vt:lpstr>subscriber1_bill_credit_rate_escal</vt:lpstr>
      <vt:lpstr>subscriber1_growth</vt:lpstr>
      <vt:lpstr>subscriber1_name</vt:lpstr>
      <vt:lpstr>subscriber1_payment_annual</vt:lpstr>
      <vt:lpstr>subscriber1_payment_annual_escal</vt:lpstr>
      <vt:lpstr>subscriber1_payment_generation</vt:lpstr>
      <vt:lpstr>subscriber1_payment_generation_escal</vt:lpstr>
      <vt:lpstr>subscriber1_payment_upfront</vt:lpstr>
      <vt:lpstr>subscriber1_share</vt:lpstr>
      <vt:lpstr>subscriber2_bill_credit_rate</vt:lpstr>
      <vt:lpstr>subscriber2_bill_credit_rate_escal</vt:lpstr>
      <vt:lpstr>subscriber2_growth</vt:lpstr>
      <vt:lpstr>subscriber2_name</vt:lpstr>
      <vt:lpstr>subscriber2_payment_annual</vt:lpstr>
      <vt:lpstr>subscriber2_payment_annual_escal</vt:lpstr>
      <vt:lpstr>subscriber2_payment_generation</vt:lpstr>
      <vt:lpstr>subscriber2_payment_generation_escal</vt:lpstr>
      <vt:lpstr>subscriber2_payment_upfront</vt:lpstr>
      <vt:lpstr>subscriber2_share</vt:lpstr>
      <vt:lpstr>subscriber3_bill_credit_rate</vt:lpstr>
      <vt:lpstr>subscriber3_bill_credit_rate_escal</vt:lpstr>
      <vt:lpstr>subscriber3_growth</vt:lpstr>
      <vt:lpstr>subscriber3_name</vt:lpstr>
      <vt:lpstr>subscriber3_payment_annual</vt:lpstr>
      <vt:lpstr>subscriber3_payment_annual_escal</vt:lpstr>
      <vt:lpstr>subscriber3_payment_generation</vt:lpstr>
      <vt:lpstr>subscriber3_payment_generation_escal</vt:lpstr>
      <vt:lpstr>subscriber3_payment_upfront</vt:lpstr>
      <vt:lpstr>subscriber3_share</vt:lpstr>
      <vt:lpstr>subscriber4_bill_credit_rate</vt:lpstr>
      <vt:lpstr>subscriber4_bill_credit_rate_escal</vt:lpstr>
      <vt:lpstr>subscriber4_growth</vt:lpstr>
      <vt:lpstr>subscriber4_name</vt:lpstr>
      <vt:lpstr>subscriber4_payment_annual</vt:lpstr>
      <vt:lpstr>subscriber4_payment_annual_escal</vt:lpstr>
      <vt:lpstr>subscriber4_payment_generation</vt:lpstr>
      <vt:lpstr>subscriber4_payment_generation_escal</vt:lpstr>
      <vt:lpstr>subscriber4_payment_upfront</vt:lpstr>
      <vt:lpstr>subscriber4_share</vt:lpstr>
      <vt:lpstr>system_capacity</vt:lpstr>
      <vt:lpstr>term_int_rate</vt:lpstr>
      <vt:lpstr>term_tenor</vt:lpstr>
      <vt:lpstr>total_installed_cost</vt:lpstr>
      <vt:lpstr>total_land_area</vt:lpstr>
      <vt:lpstr>unsubscribed_payment_generation</vt:lpstr>
      <vt:lpstr>unsubscribed_payment_generation_escal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2022-05-12T20:22:53Z</dcterms:created>
  <dcterms:modified xsi:type="dcterms:W3CDTF">2023-07-20T16:47:11Z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